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U:\Abt3\334\HH-Rundschreiben\2026\07_Berechnungshilfe KFA\"/>
    </mc:Choice>
  </mc:AlternateContent>
  <bookViews>
    <workbookView xWindow="0" yWindow="0" windowWidth="19200" windowHeight="11580" tabRatio="791" activeTab="1"/>
  </bookViews>
  <sheets>
    <sheet name="Hinweise" sheetId="10" r:id="rId1"/>
    <sheet name="Berechnungshilfe" sheetId="1" r:id="rId2"/>
    <sheet name="Finanzkraftmesszahl" sheetId="7" r:id="rId3"/>
    <sheet name="Schulansatz" sheetId="9" r:id="rId4"/>
    <sheet name="Ansatz für zentrale Orte" sheetId="4" r:id="rId5"/>
    <sheet name="Finanzausgleichsumlage" sheetId="6" r:id="rId6"/>
    <sheet name="O-Daten" sheetId="5" r:id="rId7"/>
    <sheet name="Tabellen" sheetId="2" state="hidden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8" i="7" l="1"/>
  <c r="BL8" i="7"/>
  <c r="BM4" i="7"/>
  <c r="BJ4" i="7"/>
  <c r="C70" i="1" l="1"/>
  <c r="BY8" i="7"/>
  <c r="BS8" i="7"/>
  <c r="K8" i="7"/>
  <c r="E8" i="7"/>
  <c r="BE8" i="7"/>
  <c r="BH8" i="7" s="1"/>
  <c r="AY8" i="7"/>
  <c r="AU8" i="7"/>
  <c r="AR8" i="7"/>
  <c r="AK8" i="7"/>
  <c r="AE8" i="7"/>
  <c r="X8" i="7"/>
  <c r="R8" i="7"/>
  <c r="BB8" i="7" l="1"/>
  <c r="BC4" i="7"/>
  <c r="AW4" i="7"/>
  <c r="AS4" i="7"/>
  <c r="AP4" i="7"/>
  <c r="AN8" i="7"/>
  <c r="AH8" i="7"/>
  <c r="AI4" i="7"/>
  <c r="AC4" i="7"/>
  <c r="B5" i="9" l="1"/>
  <c r="O9" i="9" l="1"/>
  <c r="N9" i="9"/>
  <c r="P9" i="9" l="1"/>
  <c r="C24" i="1"/>
  <c r="Q9" i="9" l="1"/>
  <c r="D31" i="1" s="1"/>
  <c r="B2" i="6"/>
  <c r="BW4" i="7" l="1"/>
  <c r="BQ4" i="7"/>
  <c r="V4" i="7"/>
  <c r="P4" i="7"/>
  <c r="I4" i="7"/>
  <c r="C4" i="7"/>
  <c r="B8" i="7" l="1"/>
  <c r="A8" i="7" l="1"/>
  <c r="D93" i="2"/>
  <c r="D90" i="2"/>
  <c r="D88" i="2"/>
  <c r="CB8" i="7"/>
  <c r="AA8" i="7"/>
  <c r="N8" i="7"/>
  <c r="B7" i="7"/>
  <c r="BP8" i="7" l="1"/>
  <c r="BI8" i="7"/>
  <c r="AV8" i="7"/>
  <c r="AO8" i="7"/>
  <c r="CC8" i="7"/>
  <c r="BV8" i="7"/>
  <c r="U8" i="7"/>
  <c r="AB8" i="7"/>
  <c r="H8" i="7"/>
  <c r="O8" i="7"/>
  <c r="CK8" i="7"/>
  <c r="CG8" i="7" l="1"/>
  <c r="CH8" i="7" s="1"/>
  <c r="D17" i="1" s="1"/>
  <c r="A9" i="6" l="1"/>
  <c r="M6" i="6" s="1"/>
  <c r="O6" i="6" l="1"/>
  <c r="J6" i="6"/>
  <c r="G6" i="6"/>
  <c r="I37" i="4"/>
  <c r="G37" i="4"/>
  <c r="E37" i="4"/>
  <c r="I31" i="4"/>
  <c r="G31" i="4"/>
  <c r="E31" i="4"/>
  <c r="I25" i="4"/>
  <c r="G25" i="4"/>
  <c r="E25" i="4"/>
  <c r="I19" i="4"/>
  <c r="G19" i="4"/>
  <c r="I13" i="4"/>
  <c r="G13" i="4"/>
  <c r="I7" i="4"/>
  <c r="G7" i="4"/>
  <c r="E7" i="4"/>
  <c r="D11" i="1" l="1"/>
  <c r="D28" i="1" s="1"/>
  <c r="D12" i="1"/>
  <c r="D10" i="1"/>
  <c r="D8" i="1"/>
  <c r="D7" i="1"/>
  <c r="D16" i="1" l="1"/>
  <c r="C54" i="1"/>
  <c r="D54" i="1" s="1"/>
  <c r="C39" i="1"/>
  <c r="D39" i="1" s="1"/>
  <c r="C35" i="1"/>
  <c r="D35" i="1" s="1"/>
  <c r="D24" i="1"/>
  <c r="D18" i="1" l="1"/>
  <c r="D19" i="1" s="1"/>
  <c r="CI8" i="7" s="1"/>
  <c r="CJ8" i="7" l="1"/>
  <c r="CL8" i="7" s="1"/>
  <c r="D44" i="1" s="1"/>
  <c r="B9" i="6" s="1"/>
  <c r="B31" i="4"/>
  <c r="B25" i="4"/>
  <c r="A2" i="4"/>
  <c r="J13" i="4" l="1"/>
  <c r="J7" i="4"/>
  <c r="J31" i="4"/>
  <c r="J25" i="4"/>
  <c r="J19" i="4"/>
  <c r="D56" i="1" l="1"/>
  <c r="D62" i="1"/>
  <c r="D58" i="1" l="1"/>
  <c r="D59" i="1" s="1"/>
  <c r="D41" i="1" l="1"/>
  <c r="D43" i="1" s="1"/>
  <c r="C9" i="6" s="1"/>
  <c r="D61" i="1" l="1"/>
  <c r="D45" i="1"/>
  <c r="D47" i="1" s="1"/>
  <c r="D63" i="1" l="1"/>
  <c r="D65" i="1" s="1"/>
  <c r="D67" i="1" s="1"/>
  <c r="D9" i="6"/>
  <c r="E9" i="6" s="1"/>
  <c r="G9" i="6" s="1"/>
  <c r="H9" i="6" s="1"/>
  <c r="F9" i="6" l="1"/>
  <c r="I9" i="6"/>
  <c r="J9" i="6" s="1"/>
  <c r="K9" i="6" l="1"/>
  <c r="L9" i="6" s="1"/>
  <c r="N9" i="6" s="1"/>
  <c r="O9" i="6" s="1"/>
  <c r="M9" i="6" l="1"/>
  <c r="P9" i="6" s="1"/>
  <c r="D70" i="1" s="1"/>
</calcChain>
</file>

<file path=xl/comments1.xml><?xml version="1.0" encoding="utf-8"?>
<comments xmlns="http://schemas.openxmlformats.org/spreadsheetml/2006/main">
  <authors>
    <author>Alt, Markus (MdI)</author>
  </authors>
  <commentList>
    <comment ref="D4" authorId="0" shapeId="0">
      <text>
        <r>
          <rPr>
            <b/>
            <sz val="9"/>
            <color indexed="81"/>
            <rFont val="Segoe UI"/>
            <family val="2"/>
          </rPr>
          <t>Alt, Markus (MdI):</t>
        </r>
        <r>
          <rPr>
            <sz val="9"/>
            <color indexed="81"/>
            <rFont val="Segoe UI"/>
            <family val="2"/>
          </rPr>
          <t xml:space="preserve">
Achtung: Dropdownfeld!</t>
        </r>
      </text>
    </comment>
    <comment ref="D17" authorId="0" shapeId="0">
      <text>
        <r>
          <rPr>
            <b/>
            <sz val="9"/>
            <color indexed="81"/>
            <rFont val="Segoe UI"/>
            <family val="2"/>
          </rPr>
          <t>Alt, Markus (MdI):</t>
        </r>
        <r>
          <rPr>
            <sz val="9"/>
            <color indexed="81"/>
            <rFont val="Segoe UI"/>
            <family val="2"/>
          </rPr>
          <t xml:space="preserve">
sofern es sich um einen Landkreis oder eine Verbandsgemeinde handelt, ist die "Landesdurchschnittliche Steuerkraftmesszahl je EW" einzutragen, sodass im Ergebnis die SZ A = 0,- Euro beträgt
Das Arbeitsblatt "Finanzkraftmesszahl" findet in diesen Fällen keine Anwendung.
Die eingetragene Formel ist daher händisch zu überschreiben.</t>
        </r>
      </text>
    </comment>
    <comment ref="D44" authorId="0" shapeId="0">
      <text>
        <r>
          <rPr>
            <b/>
            <sz val="9"/>
            <color indexed="81"/>
            <rFont val="Segoe UI"/>
            <family val="2"/>
          </rPr>
          <t>Alt, Markus (MdI):</t>
        </r>
        <r>
          <rPr>
            <sz val="9"/>
            <color indexed="81"/>
            <rFont val="Segoe UI"/>
            <family val="2"/>
          </rPr>
          <t xml:space="preserve">
Sofern es sich um einen Landkreis oder eine Verbandsgemeinde handelt, findet das Arbeitsblatt "Finanzkraftmesszahl" keine Anwendung.
Die an dieser Stelle eingetragene Formel ist daher händisch zu überschreiben.</t>
        </r>
      </text>
    </comment>
  </commentList>
</comments>
</file>

<file path=xl/sharedStrings.xml><?xml version="1.0" encoding="utf-8"?>
<sst xmlns="http://schemas.openxmlformats.org/spreadsheetml/2006/main" count="530" uniqueCount="170">
  <si>
    <t>Einwohner</t>
  </si>
  <si>
    <t>Schlüsselzuweisung A</t>
  </si>
  <si>
    <t>Schwellenwert SZ A</t>
  </si>
  <si>
    <t>SZ A</t>
  </si>
  <si>
    <t>Schlüsselzuweisung B</t>
  </si>
  <si>
    <t>Hauptansatz</t>
  </si>
  <si>
    <t>kreisfreie Stadt</t>
  </si>
  <si>
    <t>verbandsfreie Gemeinde</t>
  </si>
  <si>
    <t>Ortsgemeinde</t>
  </si>
  <si>
    <t>Landkreise</t>
  </si>
  <si>
    <t>Verbandsgemeinde</t>
  </si>
  <si>
    <t>große kreisangehörige Stadt</t>
  </si>
  <si>
    <t>Spalte1</t>
  </si>
  <si>
    <t>Spalte2</t>
  </si>
  <si>
    <t>Gebietskörperschaftstyp</t>
  </si>
  <si>
    <t>Einwohner / fiktive Einwohner</t>
  </si>
  <si>
    <t>Nebenansätze</t>
  </si>
  <si>
    <t>Sozial- u. Jugendhilfeansatz</t>
  </si>
  <si>
    <t>Grundbetrag Schlüsselzuweisung B</t>
  </si>
  <si>
    <t xml:space="preserve">Grundbetrag Stationierung u. Zentrale Orte </t>
  </si>
  <si>
    <t>Schulansatz</t>
  </si>
  <si>
    <t>hilfsweise Daten aus Vorjahr</t>
  </si>
  <si>
    <t>Straßenansatz</t>
  </si>
  <si>
    <t>Faktor</t>
  </si>
  <si>
    <t>Straßenmesszahl</t>
  </si>
  <si>
    <t>Gesamtansatz:</t>
  </si>
  <si>
    <t>SZ B</t>
  </si>
  <si>
    <t>Finanzkraftmesszahl</t>
  </si>
  <si>
    <t>Unterschiedsbetrag</t>
  </si>
  <si>
    <t>Ausgleichsmesszahl</t>
  </si>
  <si>
    <t>Nahbereich</t>
  </si>
  <si>
    <t>Mittelbereich</t>
  </si>
  <si>
    <t>Regionalbereich</t>
  </si>
  <si>
    <t>Gesamtansatz</t>
  </si>
  <si>
    <t>Ausgleichsmesszahl + Zuschlag</t>
  </si>
  <si>
    <t>Zuweisung Stationierung und zentrale Orte</t>
  </si>
  <si>
    <t>Sozial- u. Jugendhilfeansatz - Summe der Belastungen nicht gedeckter Auszahlungen der jeweiligen Gebietskörperschaftsgruppe</t>
  </si>
  <si>
    <t>Achtung: nur bei Kreisfreie Städte und Landkreise!</t>
  </si>
  <si>
    <t>Zuschlag (Gesamtansatz * Grundbetrag)</t>
  </si>
  <si>
    <t>Summe A + B + C</t>
  </si>
  <si>
    <t>A.</t>
  </si>
  <si>
    <t xml:space="preserve">B. </t>
  </si>
  <si>
    <t>C.</t>
  </si>
  <si>
    <t>Gewichtung Schüler</t>
  </si>
  <si>
    <t>Ansatz</t>
  </si>
  <si>
    <t>allgemein</t>
  </si>
  <si>
    <t>mit Förderbedarf</t>
  </si>
  <si>
    <t>insgesamt</t>
  </si>
  <si>
    <t>Grundschule</t>
  </si>
  <si>
    <t>Realschule Plus</t>
  </si>
  <si>
    <t>Gymnasium</t>
  </si>
  <si>
    <t>Integrierte Gesamtschule</t>
  </si>
  <si>
    <t>berufsbildende Schule</t>
  </si>
  <si>
    <t>Förderschulen</t>
  </si>
  <si>
    <t>Faktor (1)</t>
  </si>
  <si>
    <t>Faktor (2)</t>
  </si>
  <si>
    <t>Zentrale Orte</t>
  </si>
  <si>
    <t>In den grün markierten Feldern sind die Schülerzahlen einzutragen</t>
  </si>
  <si>
    <t>Landesdurchschnitt bzw. reduzierter Schwellenwert</t>
  </si>
  <si>
    <t>a)</t>
  </si>
  <si>
    <t>b)</t>
  </si>
  <si>
    <t>c)</t>
  </si>
  <si>
    <t>d)</t>
  </si>
  <si>
    <t>Zuweisungen für Stationierungsgemeinden und zentrale Orte</t>
  </si>
  <si>
    <t>grün hinterlegte Felder = Eingabefelder</t>
  </si>
  <si>
    <t>nicht gedeckte Auszahlungen &gt;&gt;&gt;</t>
  </si>
  <si>
    <t>siehe separates Arbeitsblatt in dieser Datei!</t>
  </si>
  <si>
    <t>maßgebliche Anzahl Kinder &gt;&gt;&gt;</t>
  </si>
  <si>
    <t>Landesdurchschnittliche Steuerkraftmesszahl je Einwohner (Schwellenwert)</t>
  </si>
  <si>
    <t>Ansatz für Kindertagesbetreuung</t>
  </si>
  <si>
    <t>"Stationierungseinwohner"</t>
  </si>
  <si>
    <t>Ansatz für zentrale Orte</t>
  </si>
  <si>
    <t>Achtung: Landkreise erhalten keine Zuweisung</t>
  </si>
  <si>
    <t>Achtung: Verbandsgemeinden und Landkreise erhalten keine SZ A!</t>
  </si>
  <si>
    <t>Grundbetrag</t>
  </si>
  <si>
    <t>Sozial- u. Jugendhilfeansatz - Summe der Belastungen nicht gedeckter Auszahlungen</t>
  </si>
  <si>
    <t>€/je EW bzw. €</t>
  </si>
  <si>
    <t>vorliegende Gebietskörperschaftsgruppe:</t>
  </si>
  <si>
    <t>Je nach Gebietskörperschaftsgruppe sind die jeweiligen Einwohnerzahlen einzutragen.</t>
  </si>
  <si>
    <t>D.</t>
  </si>
  <si>
    <t>Finanzausgleichsumlage</t>
  </si>
  <si>
    <t>Finanzkraft-
messzahl</t>
  </si>
  <si>
    <t>Ausgleichs-
messzahl</t>
  </si>
  <si>
    <t>Überschreitung der Ausgleichsmesszahl</t>
  </si>
  <si>
    <t>Umlageberechnung</t>
  </si>
  <si>
    <t>umlagefreie</t>
  </si>
  <si>
    <t>Progressionsstufe 1</t>
  </si>
  <si>
    <t>Progressionsstufe 2</t>
  </si>
  <si>
    <t>Finanz-</t>
  </si>
  <si>
    <t>Differenz</t>
  </si>
  <si>
    <t>EUR</t>
  </si>
  <si>
    <t>v.H.</t>
  </si>
  <si>
    <t>Zone</t>
  </si>
  <si>
    <t>Umlage</t>
  </si>
  <si>
    <t>verbleibende</t>
  </si>
  <si>
    <t>ausgleichs-</t>
  </si>
  <si>
    <t>umlage</t>
  </si>
  <si>
    <t>Progressionsstufe 3</t>
  </si>
  <si>
    <t>Umlagefreie Stufe</t>
  </si>
  <si>
    <t>Überschreitung bis</t>
  </si>
  <si>
    <t xml:space="preserve">Überschreitung bis </t>
  </si>
  <si>
    <t>Umlagesatz</t>
  </si>
  <si>
    <t xml:space="preserve">v. H. </t>
  </si>
  <si>
    <t>Typ</t>
  </si>
  <si>
    <t>Umlagebetrag</t>
  </si>
  <si>
    <t>Überschreitung</t>
  </si>
  <si>
    <t xml:space="preserve">verbleibende  </t>
  </si>
  <si>
    <t>Bemerkungen:</t>
  </si>
  <si>
    <t>Grundsteuer A</t>
  </si>
  <si>
    <t>Grundsteuer B</t>
  </si>
  <si>
    <t>Gewerbesteuer</t>
  </si>
  <si>
    <t>Steuerkraftmesszahl</t>
  </si>
  <si>
    <t>Steuerkraftzahl</t>
  </si>
  <si>
    <t>Endg. Grundzahl</t>
  </si>
  <si>
    <t>Hebesatz</t>
  </si>
  <si>
    <t>Grundzahl</t>
  </si>
  <si>
    <t>Steuerkraftmesszahl pro Einwohner</t>
  </si>
  <si>
    <t>Istaufkommen</t>
  </si>
  <si>
    <t>Grundzahl Abgabe</t>
  </si>
  <si>
    <t>Grundzahl Empfang</t>
  </si>
  <si>
    <t>Einwohner EWOIS</t>
  </si>
  <si>
    <t>zum 30.06.</t>
  </si>
  <si>
    <t>Nivellierungssätze</t>
  </si>
  <si>
    <t>Summe
SZ A 
+
Steuerkraft-messzahl</t>
  </si>
  <si>
    <t>Angabe des betreffenden Haushaltsjahres</t>
  </si>
  <si>
    <t>4. Quartal</t>
  </si>
  <si>
    <t>1.-3. Quartal</t>
  </si>
  <si>
    <t>Spalte</t>
  </si>
  <si>
    <t xml:space="preserve">Gde Anteil EKSt </t>
  </si>
  <si>
    <t>Ausgleichsleistung</t>
  </si>
  <si>
    <t>Gde Anteil Ust</t>
  </si>
  <si>
    <t>Schwellenwert nach § 13 Abs. 3 LFAG</t>
  </si>
  <si>
    <t>LFAG</t>
  </si>
  <si>
    <t>Steuerkraftzahl
(auf volle Euro gerundeter zugewiesener Betrag)
(§ 17 Abs. 6 LFAG)</t>
  </si>
  <si>
    <t>Steuerkraftzahl
(auf volle Euro gerundeter zugewiesener Betrag) (§ 17 Abs. 6 LFAG) 
§ 28 LFAG</t>
  </si>
  <si>
    <t>Steuerkraftzahl
(auf volle Euro gerunderter zugewiesener Betrag)
(§ 17 Abs. 6 LFAG)</t>
  </si>
  <si>
    <t>Gewichtung § 16 Abs. 2 LFAG</t>
  </si>
  <si>
    <t>Zuweisungen für Stationierungsgemeinden und zentrale Orte (§ 19 LFAG)</t>
  </si>
  <si>
    <t>endg. Grundzahl</t>
  </si>
  <si>
    <t>interk. Gew. Gebiete</t>
  </si>
  <si>
    <t>interk. Gew.gebiete</t>
  </si>
  <si>
    <t>Schüler ohne sonderpädag. Förderbedarf</t>
  </si>
  <si>
    <t>Schüler mit sonderpädag. Förderbedarf</t>
  </si>
  <si>
    <t>Realschule</t>
  </si>
  <si>
    <t>Integrierte</t>
  </si>
  <si>
    <t>Berufsbildende</t>
  </si>
  <si>
    <t>Förderschule</t>
  </si>
  <si>
    <t>plus</t>
  </si>
  <si>
    <t>Gesamtschule</t>
  </si>
  <si>
    <t>Schule</t>
  </si>
  <si>
    <t>(Schulart = 1)</t>
  </si>
  <si>
    <t>(Schulart = 2)</t>
  </si>
  <si>
    <t>(Schulart = 3)</t>
  </si>
  <si>
    <t>(Schulart = 4)</t>
  </si>
  <si>
    <t>(Schulart = 5)</t>
  </si>
  <si>
    <t>(Schulart = 6)</t>
  </si>
  <si>
    <t>Schwellenwert nach § 13 Abs. 2 LFAG</t>
  </si>
  <si>
    <t>Bei der Berechnungshilfe handelt es sich um eine einjährige Excel-Datei.</t>
  </si>
  <si>
    <t xml:space="preserve">Dies bedeutet, dass diese Berechnungshilfe ausschließlich zur Berechnung </t>
  </si>
  <si>
    <t>der Orientierungsdaten 2026 verwendet werden kann.</t>
  </si>
  <si>
    <t>Grundsteuer B - unbebaute Grundstücke</t>
  </si>
  <si>
    <t>Grundsteuer B - Wohngrundstücke</t>
  </si>
  <si>
    <t>Grundsteuer B - Nichtwohngrundstücke</t>
  </si>
  <si>
    <t>Grundsteuer B (einheitlicher Hebesatz)</t>
  </si>
  <si>
    <t>Grundsteuer C</t>
  </si>
  <si>
    <t>Sozial- u. Jugendhilfeansatz - Summe der Belastungen nicht gedeckter Auszahlungen (inklusive große kreisangehörige Städte mit eigenem Jugendamt)</t>
  </si>
  <si>
    <t>MUSTER-BERECHNUNG (OHNE GEWÄHR); Stand: 27.10.2025</t>
  </si>
  <si>
    <r>
      <t>Im Arbeitsblatt "O-Daten" kann der Euro-Betrag für die "Summe der Belastungen nicht gedeckter Auszahlungen (</t>
    </r>
    <r>
      <rPr>
        <i/>
        <u/>
        <sz val="12"/>
        <color theme="1"/>
        <rFont val="Arial"/>
        <family val="2"/>
      </rPr>
      <t>inklusive</t>
    </r>
    <r>
      <rPr>
        <i/>
        <sz val="12"/>
        <color theme="1"/>
        <rFont val="Arial"/>
        <family val="2"/>
      </rPr>
      <t xml:space="preserve"> große kreisangehörige Städte mit eigenem Jugendamt)" durch die "Summe der Belastungen nicht gedeckter Auszahlungen (</t>
    </r>
    <r>
      <rPr>
        <i/>
        <u/>
        <sz val="12"/>
        <color theme="1"/>
        <rFont val="Arial"/>
        <family val="2"/>
      </rPr>
      <t>exklusive</t>
    </r>
    <r>
      <rPr>
        <i/>
        <sz val="12"/>
        <color theme="1"/>
        <rFont val="Arial"/>
        <family val="2"/>
      </rPr>
      <t xml:space="preserve"> große kreisangehörige Städte mit eigenem Jugendamt; siehe Schreiben O-Daten bzw. Haushaltsrundschreiben)" ausgetauscht werden. Hierdurch kann bei einer Gegenüberstellung des bisherigen Betrages für die Schlüsselzuweisung B mit dem "neuen" Betrag der Schlüsselzuweisung B eine Ermittlung des Weiterleitungsbetrages im Sinne des § 15 Abs. 4 Nr. 1 letzter Satz LFAG erfolgen.</t>
    </r>
  </si>
  <si>
    <t>Hinweis für die Landkreise Bad Kreuznach, Birkenfeld, Mayen-Koblenz und Neuwied 
(Landkreise mit großen kreisangehörigen Städten mit eigenem Jugendamt):</t>
  </si>
  <si>
    <r>
      <t xml:space="preserve">Steuerkraftmesszahl (01.10.24 - 30.09.25) </t>
    </r>
    <r>
      <rPr>
        <b/>
        <sz val="11"/>
        <color theme="1"/>
        <rFont val="Calibri"/>
        <family val="2"/>
        <scheme val="minor"/>
      </rPr>
      <t>je EW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</si>
</sst>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%"/>
    <numFmt numFmtId="165" formatCode="0.000000%"/>
    <numFmt numFmtId="166" formatCode="0.0"/>
    <numFmt numFmtId="167" formatCode="#,##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i/>
      <u/>
      <sz val="12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6">
    <xf numFmtId="0" fontId="0" fillId="0" borderId="0" xfId="0"/>
    <xf numFmtId="0" fontId="0" fillId="0" borderId="0" xfId="0" applyBorder="1"/>
    <xf numFmtId="0" fontId="0" fillId="0" borderId="4" xfId="0" applyFont="1" applyFill="1" applyBorder="1"/>
    <xf numFmtId="166" fontId="0" fillId="0" borderId="0" xfId="0" applyNumberFormat="1" applyFill="1"/>
    <xf numFmtId="0" fontId="0" fillId="0" borderId="0" xfId="0" applyFill="1"/>
    <xf numFmtId="0" fontId="12" fillId="0" borderId="1" xfId="0" applyFont="1" applyBorder="1" applyAlignment="1">
      <alignment vertical="center"/>
    </xf>
    <xf numFmtId="0" fontId="13" fillId="0" borderId="1" xfId="0" applyFont="1" applyBorder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4" fontId="12" fillId="0" borderId="1" xfId="0" applyNumberFormat="1" applyFont="1" applyBorder="1"/>
    <xf numFmtId="3" fontId="12" fillId="0" borderId="1" xfId="0" applyNumberFormat="1" applyFont="1" applyBorder="1"/>
    <xf numFmtId="0" fontId="15" fillId="0" borderId="1" xfId="0" applyFont="1" applyBorder="1"/>
    <xf numFmtId="0" fontId="0" fillId="0" borderId="1" xfId="0" applyBorder="1" applyAlignment="1">
      <alignment horizontal="center"/>
    </xf>
    <xf numFmtId="3" fontId="12" fillId="0" borderId="1" xfId="0" applyNumberFormat="1" applyFont="1" applyBorder="1" applyProtection="1">
      <protection locked="0"/>
    </xf>
    <xf numFmtId="0" fontId="0" fillId="0" borderId="0" xfId="0" applyFill="1" applyAlignment="1">
      <alignment horizontal="center"/>
    </xf>
    <xf numFmtId="0" fontId="0" fillId="0" borderId="0" xfId="0" applyProtection="1">
      <protection hidden="1"/>
    </xf>
    <xf numFmtId="9" fontId="0" fillId="0" borderId="0" xfId="0" applyNumberFormat="1" applyProtection="1">
      <protection hidden="1"/>
    </xf>
    <xf numFmtId="0" fontId="0" fillId="0" borderId="0" xfId="0" applyBorder="1" applyProtection="1">
      <protection hidden="1"/>
    </xf>
    <xf numFmtId="3" fontId="0" fillId="0" borderId="0" xfId="0" applyNumberFormat="1" applyProtection="1">
      <protection hidden="1"/>
    </xf>
    <xf numFmtId="9" fontId="0" fillId="0" borderId="0" xfId="0" applyNumberFormat="1" applyBorder="1" applyProtection="1">
      <protection hidden="1"/>
    </xf>
    <xf numFmtId="165" fontId="0" fillId="0" borderId="0" xfId="1" applyNumberFormat="1" applyFont="1" applyBorder="1" applyProtection="1">
      <protection hidden="1"/>
    </xf>
    <xf numFmtId="164" fontId="0" fillId="0" borderId="0" xfId="1" applyNumberFormat="1" applyFont="1" applyBorder="1" applyProtection="1">
      <protection hidden="1"/>
    </xf>
    <xf numFmtId="4" fontId="0" fillId="0" borderId="0" xfId="0" applyNumberFormat="1" applyProtection="1">
      <protection hidden="1"/>
    </xf>
    <xf numFmtId="164" fontId="0" fillId="0" borderId="0" xfId="1" applyNumberFormat="1" applyFont="1" applyProtection="1">
      <protection hidden="1"/>
    </xf>
    <xf numFmtId="0" fontId="2" fillId="2" borderId="4" xfId="0" applyFont="1" applyFill="1" applyBorder="1" applyProtection="1">
      <protection hidden="1"/>
    </xf>
    <xf numFmtId="9" fontId="2" fillId="2" borderId="5" xfId="0" applyNumberFormat="1" applyFont="1" applyFill="1" applyBorder="1" applyProtection="1">
      <protection hidden="1"/>
    </xf>
    <xf numFmtId="0" fontId="0" fillId="3" borderId="4" xfId="0" applyFont="1" applyFill="1" applyBorder="1" applyProtection="1">
      <protection hidden="1"/>
    </xf>
    <xf numFmtId="4" fontId="0" fillId="3" borderId="5" xfId="0" applyNumberFormat="1" applyFont="1" applyFill="1" applyBorder="1" applyProtection="1">
      <protection hidden="1"/>
    </xf>
    <xf numFmtId="0" fontId="0" fillId="0" borderId="4" xfId="0" applyFont="1" applyBorder="1" applyProtection="1">
      <protection hidden="1"/>
    </xf>
    <xf numFmtId="4" fontId="0" fillId="0" borderId="5" xfId="0" applyNumberFormat="1" applyFont="1" applyBorder="1" applyProtection="1">
      <protection hidden="1"/>
    </xf>
    <xf numFmtId="0" fontId="0" fillId="0" borderId="0" xfId="0" applyFill="1" applyBorder="1" applyProtection="1">
      <protection hidden="1"/>
    </xf>
    <xf numFmtId="0" fontId="20" fillId="0" borderId="1" xfId="0" applyFont="1" applyFill="1" applyBorder="1" applyAlignment="1">
      <alignment horizontal="center" vertical="top"/>
    </xf>
    <xf numFmtId="0" fontId="17" fillId="0" borderId="1" xfId="0" applyFont="1" applyFill="1" applyBorder="1" applyAlignment="1"/>
    <xf numFmtId="0" fontId="21" fillId="0" borderId="1" xfId="0" applyFont="1" applyFill="1" applyBorder="1" applyAlignment="1">
      <alignment horizontal="center"/>
    </xf>
    <xf numFmtId="3" fontId="20" fillId="14" borderId="1" xfId="0" applyNumberFormat="1" applyFont="1" applyFill="1" applyBorder="1" applyAlignment="1">
      <alignment vertical="center"/>
    </xf>
    <xf numFmtId="0" fontId="17" fillId="14" borderId="1" xfId="0" applyFont="1" applyFill="1" applyBorder="1"/>
    <xf numFmtId="0" fontId="0" fillId="0" borderId="1" xfId="0" applyFont="1" applyFill="1" applyBorder="1"/>
    <xf numFmtId="0" fontId="17" fillId="10" borderId="28" xfId="0" applyFont="1" applyFill="1" applyBorder="1" applyAlignment="1" applyProtection="1">
      <alignment horizontal="center"/>
      <protection hidden="1"/>
    </xf>
    <xf numFmtId="0" fontId="17" fillId="10" borderId="25" xfId="0" applyFont="1" applyFill="1" applyBorder="1" applyAlignment="1" applyProtection="1">
      <alignment horizontal="center"/>
      <protection hidden="1"/>
    </xf>
    <xf numFmtId="0" fontId="18" fillId="13" borderId="25" xfId="0" applyFont="1" applyFill="1" applyBorder="1" applyAlignment="1" applyProtection="1">
      <alignment horizontal="center"/>
      <protection hidden="1"/>
    </xf>
    <xf numFmtId="0" fontId="17" fillId="10" borderId="37" xfId="0" applyFont="1" applyFill="1" applyBorder="1" applyAlignment="1" applyProtection="1">
      <alignment horizontal="center"/>
      <protection hidden="1"/>
    </xf>
    <xf numFmtId="0" fontId="17" fillId="10" borderId="27" xfId="0" applyFont="1" applyFill="1" applyBorder="1" applyAlignment="1" applyProtection="1">
      <alignment horizontal="center"/>
      <protection hidden="1"/>
    </xf>
    <xf numFmtId="0" fontId="17" fillId="10" borderId="30" xfId="0" applyFont="1" applyFill="1" applyBorder="1" applyAlignment="1" applyProtection="1">
      <alignment horizontal="center"/>
      <protection hidden="1"/>
    </xf>
    <xf numFmtId="0" fontId="17" fillId="10" borderId="29" xfId="0" applyFont="1" applyFill="1" applyBorder="1" applyAlignment="1" applyProtection="1">
      <alignment horizontal="center"/>
      <protection hidden="1"/>
    </xf>
    <xf numFmtId="0" fontId="18" fillId="13" borderId="30" xfId="0" applyFont="1" applyFill="1" applyBorder="1" applyAlignment="1" applyProtection="1">
      <alignment horizontal="center"/>
      <protection hidden="1"/>
    </xf>
    <xf numFmtId="0" fontId="17" fillId="10" borderId="0" xfId="0" applyFont="1" applyFill="1" applyBorder="1" applyAlignment="1" applyProtection="1">
      <alignment horizontal="center"/>
      <protection hidden="1"/>
    </xf>
    <xf numFmtId="3" fontId="18" fillId="10" borderId="30" xfId="0" applyNumberFormat="1" applyFont="1" applyFill="1" applyBorder="1" applyAlignment="1" applyProtection="1">
      <alignment horizontal="center"/>
      <protection hidden="1"/>
    </xf>
    <xf numFmtId="0" fontId="18" fillId="10" borderId="30" xfId="0" applyFont="1" applyFill="1" applyBorder="1" applyAlignment="1" applyProtection="1">
      <alignment horizontal="center"/>
      <protection hidden="1"/>
    </xf>
    <xf numFmtId="0" fontId="17" fillId="10" borderId="31" xfId="0" applyFont="1" applyFill="1" applyBorder="1" applyAlignment="1" applyProtection="1">
      <alignment horizontal="center"/>
      <protection hidden="1"/>
    </xf>
    <xf numFmtId="0" fontId="18" fillId="10" borderId="31" xfId="0" applyFont="1" applyFill="1" applyBorder="1" applyAlignment="1" applyProtection="1">
      <alignment horizontal="center"/>
      <protection hidden="1"/>
    </xf>
    <xf numFmtId="0" fontId="19" fillId="13" borderId="30" xfId="0" applyFont="1" applyFill="1" applyBorder="1" applyProtection="1">
      <protection hidden="1"/>
    </xf>
    <xf numFmtId="0" fontId="17" fillId="10" borderId="32" xfId="0" applyFont="1" applyFill="1" applyBorder="1" applyAlignment="1" applyProtection="1">
      <alignment horizontal="center"/>
      <protection hidden="1"/>
    </xf>
    <xf numFmtId="0" fontId="19" fillId="10" borderId="32" xfId="0" applyFont="1" applyFill="1" applyBorder="1" applyProtection="1">
      <protection hidden="1"/>
    </xf>
    <xf numFmtId="0" fontId="19" fillId="13" borderId="32" xfId="0" applyFont="1" applyFill="1" applyBorder="1" applyProtection="1">
      <protection hidden="1"/>
    </xf>
    <xf numFmtId="2" fontId="0" fillId="0" borderId="0" xfId="0" applyNumberFormat="1" applyProtection="1">
      <protection hidden="1"/>
    </xf>
    <xf numFmtId="0" fontId="17" fillId="10" borderId="25" xfId="0" applyFont="1" applyFill="1" applyBorder="1" applyAlignment="1" applyProtection="1">
      <alignment vertical="center"/>
      <protection hidden="1"/>
    </xf>
    <xf numFmtId="0" fontId="17" fillId="10" borderId="30" xfId="0" applyFont="1" applyFill="1" applyBorder="1" applyAlignment="1" applyProtection="1">
      <alignment vertical="center"/>
      <protection hidden="1"/>
    </xf>
    <xf numFmtId="0" fontId="17" fillId="10" borderId="32" xfId="0" applyFont="1" applyFill="1" applyBorder="1" applyAlignment="1" applyProtection="1">
      <alignment vertical="center"/>
      <protection hidden="1"/>
    </xf>
    <xf numFmtId="0" fontId="16" fillId="10" borderId="34" xfId="0" applyFont="1" applyFill="1" applyBorder="1" applyAlignment="1" applyProtection="1">
      <alignment vertical="center"/>
      <protection hidden="1"/>
    </xf>
    <xf numFmtId="0" fontId="0" fillId="7" borderId="1" xfId="0" applyFill="1" applyBorder="1" applyProtection="1">
      <protection hidden="1"/>
    </xf>
    <xf numFmtId="3" fontId="0" fillId="5" borderId="1" xfId="0" applyNumberFormat="1" applyFill="1" applyBorder="1" applyProtection="1">
      <protection hidden="1"/>
    </xf>
    <xf numFmtId="3" fontId="0" fillId="7" borderId="1" xfId="0" applyNumberFormat="1" applyFill="1" applyBorder="1" applyProtection="1">
      <protection hidden="1"/>
    </xf>
    <xf numFmtId="3" fontId="0" fillId="9" borderId="1" xfId="0" applyNumberFormat="1" applyFill="1" applyBorder="1" applyProtection="1">
      <protection hidden="1"/>
    </xf>
    <xf numFmtId="0" fontId="0" fillId="8" borderId="0" xfId="0" applyFill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2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7" xfId="0" applyBorder="1" applyProtection="1">
      <protection hidden="1"/>
    </xf>
    <xf numFmtId="3" fontId="0" fillId="0" borderId="7" xfId="0" applyNumberFormat="1" applyBorder="1" applyProtection="1">
      <protection hidden="1"/>
    </xf>
    <xf numFmtId="3" fontId="0" fillId="0" borderId="13" xfId="0" applyNumberFormat="1" applyBorder="1" applyProtection="1">
      <protection hidden="1"/>
    </xf>
    <xf numFmtId="3" fontId="0" fillId="0" borderId="7" xfId="0" applyNumberFormat="1" applyFill="1" applyBorder="1" applyProtection="1"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9" fontId="0" fillId="0" borderId="2" xfId="0" applyNumberFormat="1" applyBorder="1" applyProtection="1"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4" fillId="0" borderId="1" xfId="0" applyFont="1" applyBorder="1" applyProtection="1">
      <protection hidden="1"/>
    </xf>
    <xf numFmtId="3" fontId="0" fillId="0" borderId="1" xfId="0" applyNumberFormat="1" applyFill="1" applyBorder="1" applyProtection="1">
      <protection hidden="1"/>
    </xf>
    <xf numFmtId="0" fontId="5" fillId="0" borderId="1" xfId="0" applyFont="1" applyBorder="1" applyAlignment="1" applyProtection="1">
      <alignment wrapText="1"/>
      <protection hidden="1"/>
    </xf>
    <xf numFmtId="3" fontId="6" fillId="0" borderId="1" xfId="0" applyNumberFormat="1" applyFont="1" applyFill="1" applyBorder="1" applyProtection="1">
      <protection hidden="1"/>
    </xf>
    <xf numFmtId="0" fontId="5" fillId="0" borderId="1" xfId="0" applyFont="1" applyBorder="1" applyProtection="1">
      <protection hidden="1"/>
    </xf>
    <xf numFmtId="0" fontId="5" fillId="0" borderId="0" xfId="0" applyFont="1" applyProtection="1"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3" fillId="0" borderId="11" xfId="0" applyFont="1" applyBorder="1" applyProtection="1">
      <protection hidden="1"/>
    </xf>
    <xf numFmtId="4" fontId="0" fillId="0" borderId="23" xfId="0" applyNumberFormat="1" applyBorder="1" applyProtection="1">
      <protection hidden="1"/>
    </xf>
    <xf numFmtId="0" fontId="0" fillId="0" borderId="15" xfId="0" applyBorder="1" applyProtection="1">
      <protection hidden="1"/>
    </xf>
    <xf numFmtId="0" fontId="11" fillId="0" borderId="6" xfId="0" applyFont="1" applyBorder="1" applyAlignment="1" applyProtection="1">
      <alignment horizontal="center"/>
      <protection hidden="1"/>
    </xf>
    <xf numFmtId="0" fontId="0" fillId="0" borderId="16" xfId="0" applyBorder="1" applyProtection="1">
      <protection hidden="1"/>
    </xf>
    <xf numFmtId="4" fontId="0" fillId="0" borderId="12" xfId="0" applyNumberFormat="1" applyBorder="1" applyProtection="1">
      <protection hidden="1"/>
    </xf>
    <xf numFmtId="0" fontId="3" fillId="0" borderId="15" xfId="0" applyFont="1" applyBorder="1" applyProtection="1">
      <protection hidden="1"/>
    </xf>
    <xf numFmtId="0" fontId="0" fillId="0" borderId="6" xfId="0" applyBorder="1" applyProtection="1">
      <protection hidden="1"/>
    </xf>
    <xf numFmtId="3" fontId="3" fillId="0" borderId="17" xfId="0" applyNumberFormat="1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0" fillId="0" borderId="0" xfId="0" applyFill="1" applyBorder="1" applyProtection="1">
      <protection locked="0" hidden="1"/>
    </xf>
    <xf numFmtId="3" fontId="0" fillId="0" borderId="12" xfId="0" applyNumberFormat="1" applyBorder="1" applyProtection="1">
      <protection hidden="1"/>
    </xf>
    <xf numFmtId="0" fontId="0" fillId="0" borderId="11" xfId="0" applyBorder="1" applyAlignment="1" applyProtection="1">
      <alignment horizontal="right"/>
      <protection hidden="1"/>
    </xf>
    <xf numFmtId="9" fontId="11" fillId="0" borderId="9" xfId="0" applyNumberFormat="1" applyFont="1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0" fontId="0" fillId="4" borderId="14" xfId="0" applyFill="1" applyBorder="1" applyAlignment="1" applyProtection="1">
      <alignment horizontal="right"/>
      <protection hidden="1"/>
    </xf>
    <xf numFmtId="3" fontId="0" fillId="0" borderId="13" xfId="0" applyNumberFormat="1" applyFill="1" applyBorder="1" applyProtection="1">
      <protection hidden="1"/>
    </xf>
    <xf numFmtId="0" fontId="0" fillId="0" borderId="18" xfId="0" applyBorder="1" applyProtection="1">
      <protection hidden="1"/>
    </xf>
    <xf numFmtId="0" fontId="11" fillId="4" borderId="19" xfId="0" applyFont="1" applyFill="1" applyBorder="1" applyAlignment="1" applyProtection="1">
      <alignment horizontal="center"/>
      <protection hidden="1"/>
    </xf>
    <xf numFmtId="3" fontId="0" fillId="0" borderId="20" xfId="0" applyNumberFormat="1" applyBorder="1" applyProtection="1">
      <protection hidden="1"/>
    </xf>
    <xf numFmtId="0" fontId="0" fillId="4" borderId="11" xfId="0" applyFill="1" applyBorder="1" applyAlignment="1" applyProtection="1">
      <alignment horizontal="right"/>
      <protection hidden="1"/>
    </xf>
    <xf numFmtId="4" fontId="0" fillId="0" borderId="7" xfId="0" applyNumberFormat="1" applyBorder="1" applyProtection="1">
      <protection hidden="1"/>
    </xf>
    <xf numFmtId="0" fontId="0" fillId="4" borderId="11" xfId="0" applyFill="1" applyBorder="1" applyAlignment="1" applyProtection="1">
      <alignment horizontal="center"/>
      <protection hidden="1"/>
    </xf>
    <xf numFmtId="9" fontId="11" fillId="0" borderId="0" xfId="0" applyNumberFormat="1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right"/>
      <protection hidden="1"/>
    </xf>
    <xf numFmtId="0" fontId="3" fillId="0" borderId="7" xfId="0" applyFont="1" applyBorder="1" applyProtection="1">
      <protection hidden="1"/>
    </xf>
    <xf numFmtId="3" fontId="3" fillId="0" borderId="13" xfId="0" applyNumberFormat="1" applyFont="1" applyBorder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164" fontId="0" fillId="0" borderId="7" xfId="1" applyNumberFormat="1" applyFont="1" applyBorder="1" applyProtection="1">
      <protection hidden="1"/>
    </xf>
    <xf numFmtId="0" fontId="0" fillId="4" borderId="19" xfId="0" applyFill="1" applyBorder="1" applyAlignment="1" applyProtection="1">
      <alignment horizontal="center"/>
      <protection hidden="1"/>
    </xf>
    <xf numFmtId="3" fontId="0" fillId="0" borderId="0" xfId="0" applyNumberFormat="1" applyBorder="1" applyProtection="1">
      <protection hidden="1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3" fontId="0" fillId="0" borderId="0" xfId="0" applyNumberFormat="1" applyProtection="1">
      <protection locked="0"/>
    </xf>
    <xf numFmtId="0" fontId="0" fillId="16" borderId="18" xfId="0" applyFill="1" applyBorder="1" applyProtection="1">
      <protection hidden="1"/>
    </xf>
    <xf numFmtId="0" fontId="3" fillId="16" borderId="19" xfId="0" applyFont="1" applyFill="1" applyBorder="1" applyProtection="1">
      <protection hidden="1"/>
    </xf>
    <xf numFmtId="0" fontId="0" fillId="16" borderId="19" xfId="0" applyFill="1" applyBorder="1" applyProtection="1">
      <protection hidden="1"/>
    </xf>
    <xf numFmtId="3" fontId="3" fillId="16" borderId="20" xfId="0" applyNumberFormat="1" applyFont="1" applyFill="1" applyBorder="1" applyProtection="1">
      <protection hidden="1"/>
    </xf>
    <xf numFmtId="0" fontId="0" fillId="4" borderId="3" xfId="0" applyFill="1" applyBorder="1" applyAlignment="1" applyProtection="1">
      <alignment horizontal="center"/>
      <protection locked="0"/>
    </xf>
    <xf numFmtId="3" fontId="0" fillId="4" borderId="1" xfId="0" applyNumberFormat="1" applyFill="1" applyBorder="1" applyProtection="1">
      <protection locked="0"/>
    </xf>
    <xf numFmtId="4" fontId="6" fillId="4" borderId="7" xfId="0" applyNumberFormat="1" applyFont="1" applyFill="1" applyBorder="1" applyAlignment="1" applyProtection="1">
      <alignment horizontal="right"/>
      <protection locked="0"/>
    </xf>
    <xf numFmtId="3" fontId="0" fillId="4" borderId="0" xfId="0" applyNumberFormat="1" applyFill="1" applyBorder="1" applyProtection="1">
      <protection locked="0"/>
    </xf>
    <xf numFmtId="3" fontId="0" fillId="4" borderId="14" xfId="0" applyNumberFormat="1" applyFill="1" applyBorder="1" applyAlignment="1" applyProtection="1">
      <alignment horizontal="center"/>
      <protection locked="0"/>
    </xf>
    <xf numFmtId="3" fontId="0" fillId="4" borderId="7" xfId="0" applyNumberFormat="1" applyFill="1" applyBorder="1" applyProtection="1">
      <protection locked="0"/>
    </xf>
    <xf numFmtId="1" fontId="17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6" fillId="18" borderId="1" xfId="0" applyFont="1" applyFill="1" applyBorder="1"/>
    <xf numFmtId="0" fontId="6" fillId="0" borderId="1" xfId="0" applyFont="1" applyFill="1" applyBorder="1"/>
    <xf numFmtId="0" fontId="6" fillId="0" borderId="1" xfId="0" applyFont="1" applyBorder="1"/>
    <xf numFmtId="0" fontId="0" fillId="0" borderId="1" xfId="0" applyBorder="1"/>
    <xf numFmtId="0" fontId="0" fillId="0" borderId="0" xfId="0" applyFont="1" applyFill="1" applyBorder="1"/>
    <xf numFmtId="0" fontId="0" fillId="0" borderId="35" xfId="0" applyFont="1" applyFill="1" applyBorder="1"/>
    <xf numFmtId="166" fontId="0" fillId="0" borderId="1" xfId="0" applyNumberFormat="1" applyBorder="1"/>
    <xf numFmtId="0" fontId="0" fillId="0" borderId="1" xfId="0" applyBorder="1" applyAlignment="1">
      <alignment horizontal="left"/>
    </xf>
    <xf numFmtId="4" fontId="0" fillId="4" borderId="17" xfId="0" applyNumberFormat="1" applyFill="1" applyBorder="1" applyProtection="1">
      <protection locked="0"/>
    </xf>
    <xf numFmtId="3" fontId="0" fillId="4" borderId="13" xfId="0" applyNumberFormat="1" applyFill="1" applyBorder="1" applyProtection="1">
      <protection locked="0"/>
    </xf>
    <xf numFmtId="0" fontId="23" fillId="0" borderId="0" xfId="0" applyFont="1" applyAlignment="1">
      <alignment horizontal="center"/>
    </xf>
    <xf numFmtId="3" fontId="17" fillId="0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Fill="1" applyBorder="1"/>
    <xf numFmtId="3" fontId="20" fillId="17" borderId="1" xfId="0" applyNumberFormat="1" applyFont="1" applyFill="1" applyBorder="1" applyProtection="1">
      <protection locked="0"/>
    </xf>
    <xf numFmtId="3" fontId="20" fillId="17" borderId="1" xfId="0" applyNumberFormat="1" applyFont="1" applyFill="1" applyBorder="1" applyProtection="1">
      <protection hidden="1"/>
    </xf>
    <xf numFmtId="3" fontId="17" fillId="19" borderId="1" xfId="0" applyNumberFormat="1" applyFont="1" applyFill="1" applyBorder="1" applyProtection="1">
      <protection locked="0"/>
    </xf>
    <xf numFmtId="3" fontId="17" fillId="19" borderId="1" xfId="0" applyNumberFormat="1" applyFont="1" applyFill="1" applyBorder="1" applyProtection="1">
      <protection hidden="1"/>
    </xf>
    <xf numFmtId="3" fontId="17" fillId="20" borderId="1" xfId="0" applyNumberFormat="1" applyFont="1" applyFill="1" applyBorder="1" applyProtection="1">
      <protection locked="0"/>
    </xf>
    <xf numFmtId="3" fontId="17" fillId="20" borderId="1" xfId="0" applyNumberFormat="1" applyFont="1" applyFill="1" applyBorder="1" applyProtection="1">
      <protection hidden="1"/>
    </xf>
    <xf numFmtId="3" fontId="17" fillId="0" borderId="1" xfId="0" applyNumberFormat="1" applyFont="1" applyFill="1" applyBorder="1" applyProtection="1">
      <protection hidden="1"/>
    </xf>
    <xf numFmtId="3" fontId="17" fillId="6" borderId="1" xfId="0" applyNumberFormat="1" applyFont="1" applyFill="1" applyBorder="1" applyProtection="1">
      <protection locked="0"/>
    </xf>
    <xf numFmtId="4" fontId="17" fillId="0" borderId="1" xfId="0" applyNumberFormat="1" applyFont="1" applyFill="1" applyBorder="1" applyProtection="1">
      <protection hidden="1"/>
    </xf>
    <xf numFmtId="3" fontId="0" fillId="0" borderId="1" xfId="0" applyNumberFormat="1" applyBorder="1" applyProtection="1">
      <protection hidden="1"/>
    </xf>
    <xf numFmtId="167" fontId="17" fillId="0" borderId="1" xfId="0" applyNumberFormat="1" applyFont="1" applyFill="1" applyBorder="1" applyAlignment="1" applyProtection="1">
      <alignment horizontal="center"/>
      <protection hidden="1"/>
    </xf>
    <xf numFmtId="3" fontId="17" fillId="0" borderId="1" xfId="0" applyNumberFormat="1" applyFont="1" applyFill="1" applyBorder="1" applyAlignment="1" applyProtection="1">
      <alignment horizontal="right"/>
      <protection hidden="1"/>
    </xf>
    <xf numFmtId="0" fontId="6" fillId="0" borderId="0" xfId="0" applyFont="1" applyFill="1" applyBorder="1"/>
    <xf numFmtId="0" fontId="23" fillId="0" borderId="1" xfId="0" applyFont="1" applyBorder="1" applyAlignment="1">
      <alignment horizontal="center"/>
    </xf>
    <xf numFmtId="0" fontId="17" fillId="20" borderId="40" xfId="0" applyFont="1" applyFill="1" applyBorder="1" applyAlignment="1">
      <alignment horizontal="center" vertical="center" wrapText="1"/>
    </xf>
    <xf numFmtId="0" fontId="17" fillId="20" borderId="4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hidden="1"/>
    </xf>
    <xf numFmtId="0" fontId="0" fillId="9" borderId="1" xfId="0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17" fillId="21" borderId="40" xfId="0" applyFont="1" applyFill="1" applyBorder="1" applyAlignment="1">
      <alignment horizontal="center" vertical="center" wrapText="1"/>
    </xf>
    <xf numFmtId="0" fontId="17" fillId="21" borderId="0" xfId="0" applyFont="1" applyFill="1" applyBorder="1" applyAlignment="1">
      <alignment horizontal="center" vertical="center" wrapText="1"/>
    </xf>
    <xf numFmtId="0" fontId="17" fillId="21" borderId="37" xfId="0" applyFont="1" applyFill="1" applyBorder="1" applyAlignment="1">
      <alignment horizontal="center" vertical="center" wrapText="1"/>
    </xf>
    <xf numFmtId="0" fontId="17" fillId="21" borderId="41" xfId="0" applyFont="1" applyFill="1" applyBorder="1" applyAlignment="1">
      <alignment horizontal="center" vertical="center" wrapText="1"/>
    </xf>
    <xf numFmtId="49" fontId="17" fillId="20" borderId="16" xfId="0" applyNumberFormat="1" applyFont="1" applyFill="1" applyBorder="1" applyAlignment="1">
      <alignment horizontal="center" vertical="center" wrapText="1"/>
    </xf>
    <xf numFmtId="49" fontId="17" fillId="21" borderId="16" xfId="0" applyNumberFormat="1" applyFont="1" applyFill="1" applyBorder="1" applyAlignment="1">
      <alignment horizontal="center" vertical="center" wrapText="1"/>
    </xf>
    <xf numFmtId="49" fontId="17" fillId="21" borderId="0" xfId="0" applyNumberFormat="1" applyFont="1" applyFill="1" applyBorder="1" applyAlignment="1">
      <alignment horizontal="center" vertical="center" wrapText="1"/>
    </xf>
    <xf numFmtId="49" fontId="17" fillId="21" borderId="37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 applyProtection="1">
      <alignment horizontal="center"/>
    </xf>
    <xf numFmtId="0" fontId="24" fillId="0" borderId="0" xfId="0" applyFont="1"/>
    <xf numFmtId="0" fontId="3" fillId="0" borderId="18" xfId="0" applyFont="1" applyBorder="1" applyAlignment="1" applyProtection="1">
      <alignment horizontal="center"/>
      <protection hidden="1"/>
    </xf>
    <xf numFmtId="3" fontId="3" fillId="0" borderId="20" xfId="0" applyNumberFormat="1" applyFont="1" applyBorder="1" applyProtection="1">
      <protection hidden="1"/>
    </xf>
    <xf numFmtId="4" fontId="12" fillId="0" borderId="1" xfId="0" applyNumberFormat="1" applyFont="1" applyBorder="1" applyProtection="1"/>
    <xf numFmtId="3" fontId="12" fillId="0" borderId="1" xfId="0" applyNumberFormat="1" applyFont="1" applyBorder="1" applyProtection="1"/>
    <xf numFmtId="4" fontId="0" fillId="0" borderId="1" xfId="0" applyNumberFormat="1" applyFill="1" applyBorder="1" applyProtection="1">
      <protection hidden="1"/>
    </xf>
    <xf numFmtId="3" fontId="17" fillId="16" borderId="1" xfId="0" applyNumberFormat="1" applyFont="1" applyFill="1" applyBorder="1" applyProtection="1">
      <protection locked="0"/>
    </xf>
    <xf numFmtId="3" fontId="17" fillId="16" borderId="1" xfId="0" applyNumberFormat="1" applyFont="1" applyFill="1" applyBorder="1" applyProtection="1">
      <protection hidden="1"/>
    </xf>
    <xf numFmtId="1" fontId="3" fillId="0" borderId="19" xfId="0" applyNumberFormat="1" applyFont="1" applyBorder="1" applyAlignment="1" applyProtection="1">
      <alignment horizontal="left"/>
      <protection hidden="1"/>
    </xf>
    <xf numFmtId="0" fontId="3" fillId="0" borderId="19" xfId="0" applyFont="1" applyBorder="1" applyAlignment="1" applyProtection="1">
      <alignment horizontal="right"/>
      <protection hidden="1"/>
    </xf>
    <xf numFmtId="3" fontId="17" fillId="22" borderId="1" xfId="0" applyNumberFormat="1" applyFont="1" applyFill="1" applyBorder="1" applyProtection="1">
      <protection locked="0"/>
    </xf>
    <xf numFmtId="3" fontId="17" fillId="22" borderId="1" xfId="0" applyNumberFormat="1" applyFont="1" applyFill="1" applyBorder="1" applyProtection="1">
      <protection hidden="1"/>
    </xf>
    <xf numFmtId="3" fontId="17" fillId="16" borderId="45" xfId="0" applyNumberFormat="1" applyFont="1" applyFill="1" applyBorder="1" applyProtection="1">
      <protection locked="0"/>
    </xf>
    <xf numFmtId="3" fontId="17" fillId="19" borderId="45" xfId="0" applyNumberFormat="1" applyFont="1" applyFill="1" applyBorder="1" applyProtection="1">
      <protection locked="0"/>
    </xf>
    <xf numFmtId="3" fontId="17" fillId="22" borderId="45" xfId="0" applyNumberFormat="1" applyFont="1" applyFill="1" applyBorder="1" applyProtection="1">
      <protection locked="0"/>
    </xf>
    <xf numFmtId="4" fontId="12" fillId="0" borderId="1" xfId="0" applyNumberFormat="1" applyFont="1" applyBorder="1" applyProtection="1">
      <protection locked="0"/>
    </xf>
    <xf numFmtId="0" fontId="25" fillId="0" borderId="1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wrapText="1"/>
    </xf>
    <xf numFmtId="0" fontId="24" fillId="0" borderId="9" xfId="0" applyFont="1" applyBorder="1" applyAlignment="1">
      <alignment horizontal="left" wrapText="1"/>
    </xf>
    <xf numFmtId="0" fontId="24" fillId="0" borderId="10" xfId="0" applyFont="1" applyBorder="1" applyAlignment="1">
      <alignment horizontal="left" wrapText="1"/>
    </xf>
    <xf numFmtId="0" fontId="24" fillId="0" borderId="11" xfId="0" applyFont="1" applyBorder="1" applyAlignment="1">
      <alignment horizontal="left" wrapText="1"/>
    </xf>
    <xf numFmtId="0" fontId="24" fillId="0" borderId="0" xfId="0" applyFont="1" applyBorder="1" applyAlignment="1">
      <alignment horizontal="left" wrapText="1"/>
    </xf>
    <xf numFmtId="0" fontId="24" fillId="0" borderId="12" xfId="0" applyFont="1" applyBorder="1" applyAlignment="1">
      <alignment horizontal="left" wrapText="1"/>
    </xf>
    <xf numFmtId="0" fontId="3" fillId="0" borderId="3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hidden="1"/>
    </xf>
    <xf numFmtId="0" fontId="3" fillId="0" borderId="21" xfId="0" applyFont="1" applyBorder="1" applyAlignment="1" applyProtection="1">
      <alignment horizontal="center"/>
      <protection hidden="1"/>
    </xf>
    <xf numFmtId="0" fontId="3" fillId="0" borderId="22" xfId="0" applyFont="1" applyBorder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17" fillId="16" borderId="1" xfId="0" applyFont="1" applyFill="1" applyBorder="1" applyAlignment="1">
      <alignment horizontal="center" vertical="center" wrapText="1"/>
    </xf>
    <xf numFmtId="0" fontId="17" fillId="16" borderId="16" xfId="0" applyFont="1" applyFill="1" applyBorder="1" applyAlignment="1">
      <alignment horizontal="center" vertical="top"/>
    </xf>
    <xf numFmtId="1" fontId="17" fillId="16" borderId="35" xfId="0" applyNumberFormat="1" applyFont="1" applyFill="1" applyBorder="1" applyAlignment="1">
      <alignment horizontal="center" vertical="center"/>
    </xf>
    <xf numFmtId="1" fontId="17" fillId="16" borderId="36" xfId="0" applyNumberFormat="1" applyFont="1" applyFill="1" applyBorder="1" applyAlignment="1">
      <alignment horizontal="center" vertical="center"/>
    </xf>
    <xf numFmtId="1" fontId="17" fillId="16" borderId="3" xfId="0" applyNumberFormat="1" applyFont="1" applyFill="1" applyBorder="1" applyAlignment="1">
      <alignment horizontal="center" vertical="center"/>
    </xf>
    <xf numFmtId="1" fontId="17" fillId="16" borderId="42" xfId="0" applyNumberFormat="1" applyFont="1" applyFill="1" applyBorder="1" applyAlignment="1">
      <alignment horizontal="center" vertical="center"/>
    </xf>
    <xf numFmtId="1" fontId="17" fillId="16" borderId="44" xfId="0" applyNumberFormat="1" applyFont="1" applyFill="1" applyBorder="1" applyAlignment="1">
      <alignment horizontal="center" vertical="center"/>
    </xf>
    <xf numFmtId="1" fontId="17" fillId="16" borderId="43" xfId="0" applyNumberFormat="1" applyFont="1" applyFill="1" applyBorder="1" applyAlignment="1">
      <alignment horizontal="center" vertical="center"/>
    </xf>
    <xf numFmtId="0" fontId="17" fillId="16" borderId="40" xfId="0" applyFont="1" applyFill="1" applyBorder="1" applyAlignment="1">
      <alignment horizontal="center" vertical="center" wrapText="1"/>
    </xf>
    <xf numFmtId="0" fontId="17" fillId="16" borderId="41" xfId="0" applyFont="1" applyFill="1" applyBorder="1" applyAlignment="1">
      <alignment horizontal="center" vertical="center" wrapText="1"/>
    </xf>
    <xf numFmtId="0" fontId="17" fillId="16" borderId="16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/>
    </xf>
    <xf numFmtId="0" fontId="17" fillId="19" borderId="40" xfId="0" applyFont="1" applyFill="1" applyBorder="1" applyAlignment="1">
      <alignment horizontal="center" vertical="center" wrapText="1"/>
    </xf>
    <xf numFmtId="0" fontId="17" fillId="19" borderId="41" xfId="0" applyFont="1" applyFill="1" applyBorder="1" applyAlignment="1">
      <alignment horizontal="center" vertical="center" wrapText="1"/>
    </xf>
    <xf numFmtId="0" fontId="17" fillId="19" borderId="16" xfId="0" applyFont="1" applyFill="1" applyBorder="1" applyAlignment="1">
      <alignment horizontal="center" vertical="center" wrapText="1"/>
    </xf>
    <xf numFmtId="0" fontId="17" fillId="19" borderId="1" xfId="0" applyFont="1" applyFill="1" applyBorder="1" applyAlignment="1">
      <alignment horizontal="center" vertical="center"/>
    </xf>
    <xf numFmtId="0" fontId="17" fillId="19" borderId="1" xfId="0" applyFont="1" applyFill="1" applyBorder="1" applyAlignment="1">
      <alignment horizontal="center" vertical="center" wrapText="1"/>
    </xf>
    <xf numFmtId="1" fontId="17" fillId="19" borderId="35" xfId="0" applyNumberFormat="1" applyFont="1" applyFill="1" applyBorder="1" applyAlignment="1">
      <alignment horizontal="center" vertical="center"/>
    </xf>
    <xf numFmtId="1" fontId="17" fillId="19" borderId="36" xfId="0" applyNumberFormat="1" applyFont="1" applyFill="1" applyBorder="1" applyAlignment="1">
      <alignment horizontal="center" vertical="center"/>
    </xf>
    <xf numFmtId="0" fontId="20" fillId="17" borderId="16" xfId="0" applyFont="1" applyFill="1" applyBorder="1" applyAlignment="1">
      <alignment horizontal="center" vertical="top"/>
    </xf>
    <xf numFmtId="0" fontId="17" fillId="19" borderId="16" xfId="0" applyFont="1" applyFill="1" applyBorder="1" applyAlignment="1">
      <alignment horizontal="center" vertical="top"/>
    </xf>
    <xf numFmtId="0" fontId="17" fillId="20" borderId="16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20" fillId="17" borderId="1" xfId="0" applyFont="1" applyFill="1" applyBorder="1" applyAlignment="1">
      <alignment horizontal="center" vertical="center" wrapText="1"/>
    </xf>
    <xf numFmtId="0" fontId="20" fillId="17" borderId="1" xfId="0" applyFont="1" applyFill="1" applyBorder="1" applyAlignment="1">
      <alignment horizontal="center" vertical="center"/>
    </xf>
    <xf numFmtId="0" fontId="17" fillId="20" borderId="1" xfId="0" applyFont="1" applyFill="1" applyBorder="1" applyAlignment="1">
      <alignment horizontal="center" vertical="center" wrapText="1"/>
    </xf>
    <xf numFmtId="1" fontId="17" fillId="19" borderId="42" xfId="0" applyNumberFormat="1" applyFont="1" applyFill="1" applyBorder="1" applyAlignment="1">
      <alignment horizontal="center" vertical="center"/>
    </xf>
    <xf numFmtId="1" fontId="17" fillId="19" borderId="44" xfId="0" applyNumberFormat="1" applyFont="1" applyFill="1" applyBorder="1" applyAlignment="1">
      <alignment horizontal="center" vertical="center"/>
    </xf>
    <xf numFmtId="0" fontId="20" fillId="17" borderId="40" xfId="0" applyFont="1" applyFill="1" applyBorder="1" applyAlignment="1">
      <alignment horizontal="center" vertical="center" wrapText="1"/>
    </xf>
    <xf numFmtId="0" fontId="20" fillId="17" borderId="16" xfId="0" applyFont="1" applyFill="1" applyBorder="1" applyAlignment="1">
      <alignment horizontal="center" vertical="center" wrapText="1"/>
    </xf>
    <xf numFmtId="0" fontId="20" fillId="17" borderId="41" xfId="0" applyFont="1" applyFill="1" applyBorder="1" applyAlignment="1">
      <alignment horizontal="center" vertical="center" wrapText="1"/>
    </xf>
    <xf numFmtId="1" fontId="17" fillId="19" borderId="3" xfId="0" applyNumberFormat="1" applyFont="1" applyFill="1" applyBorder="1" applyAlignment="1">
      <alignment horizontal="center" vertical="center"/>
    </xf>
    <xf numFmtId="1" fontId="20" fillId="17" borderId="35" xfId="0" applyNumberFormat="1" applyFont="1" applyFill="1" applyBorder="1" applyAlignment="1">
      <alignment horizontal="center" vertical="center"/>
    </xf>
    <xf numFmtId="1" fontId="20" fillId="17" borderId="36" xfId="0" applyNumberFormat="1" applyFont="1" applyFill="1" applyBorder="1" applyAlignment="1">
      <alignment horizontal="center" vertical="center"/>
    </xf>
    <xf numFmtId="1" fontId="20" fillId="17" borderId="3" xfId="0" applyNumberFormat="1" applyFont="1" applyFill="1" applyBorder="1" applyAlignment="1">
      <alignment horizontal="center" vertical="center"/>
    </xf>
    <xf numFmtId="1" fontId="17" fillId="19" borderId="43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17" fillId="20" borderId="1" xfId="0" applyFont="1" applyFill="1" applyBorder="1" applyAlignment="1">
      <alignment horizontal="center" vertical="center"/>
    </xf>
    <xf numFmtId="1" fontId="17" fillId="20" borderId="35" xfId="0" applyNumberFormat="1" applyFont="1" applyFill="1" applyBorder="1" applyAlignment="1">
      <alignment horizontal="center" vertical="center"/>
    </xf>
    <xf numFmtId="1" fontId="17" fillId="20" borderId="36" xfId="0" applyNumberFormat="1" applyFont="1" applyFill="1" applyBorder="1" applyAlignment="1">
      <alignment horizontal="center" vertical="center"/>
    </xf>
    <xf numFmtId="1" fontId="17" fillId="20" borderId="3" xfId="0" applyNumberFormat="1" applyFont="1" applyFill="1" applyBorder="1" applyAlignment="1">
      <alignment horizontal="center" vertical="center"/>
    </xf>
    <xf numFmtId="0" fontId="20" fillId="17" borderId="35" xfId="0" applyFont="1" applyFill="1" applyBorder="1" applyAlignment="1">
      <alignment horizontal="center" vertical="center"/>
    </xf>
    <xf numFmtId="0" fontId="20" fillId="17" borderId="3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top" wrapText="1"/>
    </xf>
    <xf numFmtId="0" fontId="17" fillId="20" borderId="40" xfId="0" applyFont="1" applyFill="1" applyBorder="1" applyAlignment="1">
      <alignment horizontal="center" vertical="center" wrapText="1"/>
    </xf>
    <xf numFmtId="0" fontId="17" fillId="20" borderId="41" xfId="0" applyFont="1" applyFill="1" applyBorder="1" applyAlignment="1">
      <alignment horizontal="center" vertical="center" wrapText="1"/>
    </xf>
    <xf numFmtId="0" fontId="17" fillId="20" borderId="16" xfId="0" applyFont="1" applyFill="1" applyBorder="1" applyAlignment="1">
      <alignment horizontal="center" vertical="center" wrapText="1"/>
    </xf>
    <xf numFmtId="0" fontId="17" fillId="20" borderId="35" xfId="0" applyFont="1" applyFill="1" applyBorder="1" applyAlignment="1">
      <alignment horizontal="center" vertical="center"/>
    </xf>
    <xf numFmtId="0" fontId="17" fillId="20" borderId="36" xfId="0" applyFont="1" applyFill="1" applyBorder="1" applyAlignment="1">
      <alignment horizontal="center" vertical="center"/>
    </xf>
    <xf numFmtId="0" fontId="17" fillId="20" borderId="3" xfId="0" applyFont="1" applyFill="1" applyBorder="1" applyAlignment="1">
      <alignment horizontal="center" vertical="center"/>
    </xf>
    <xf numFmtId="0" fontId="17" fillId="22" borderId="16" xfId="0" applyFont="1" applyFill="1" applyBorder="1" applyAlignment="1">
      <alignment horizontal="center" vertical="top"/>
    </xf>
    <xf numFmtId="1" fontId="17" fillId="22" borderId="35" xfId="0" applyNumberFormat="1" applyFont="1" applyFill="1" applyBorder="1" applyAlignment="1">
      <alignment horizontal="center" vertical="center"/>
    </xf>
    <xf numFmtId="1" fontId="17" fillId="22" borderId="36" xfId="0" applyNumberFormat="1" applyFont="1" applyFill="1" applyBorder="1" applyAlignment="1">
      <alignment horizontal="center" vertical="center"/>
    </xf>
    <xf numFmtId="1" fontId="17" fillId="22" borderId="42" xfId="0" applyNumberFormat="1" applyFont="1" applyFill="1" applyBorder="1" applyAlignment="1">
      <alignment horizontal="center" vertical="center"/>
    </xf>
    <xf numFmtId="1" fontId="17" fillId="22" borderId="44" xfId="0" applyNumberFormat="1" applyFont="1" applyFill="1" applyBorder="1" applyAlignment="1">
      <alignment horizontal="center" vertical="center"/>
    </xf>
    <xf numFmtId="0" fontId="17" fillId="22" borderId="40" xfId="0" applyFont="1" applyFill="1" applyBorder="1" applyAlignment="1">
      <alignment horizontal="center" vertical="center" wrapText="1"/>
    </xf>
    <xf numFmtId="0" fontId="17" fillId="22" borderId="41" xfId="0" applyFont="1" applyFill="1" applyBorder="1" applyAlignment="1">
      <alignment horizontal="center" vertical="center" wrapText="1"/>
    </xf>
    <xf numFmtId="0" fontId="17" fillId="22" borderId="16" xfId="0" applyFont="1" applyFill="1" applyBorder="1" applyAlignment="1">
      <alignment horizontal="center" vertical="center" wrapText="1"/>
    </xf>
    <xf numFmtId="0" fontId="17" fillId="22" borderId="1" xfId="0" applyFont="1" applyFill="1" applyBorder="1" applyAlignment="1">
      <alignment horizontal="center" vertical="center"/>
    </xf>
    <xf numFmtId="0" fontId="17" fillId="22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 applyProtection="1">
      <alignment horizontal="center"/>
      <protection hidden="1"/>
    </xf>
    <xf numFmtId="0" fontId="0" fillId="9" borderId="1" xfId="0" applyFill="1" applyBorder="1" applyAlignment="1" applyProtection="1">
      <alignment horizontal="center"/>
      <protection hidden="1"/>
    </xf>
    <xf numFmtId="0" fontId="0" fillId="4" borderId="0" xfId="0" applyFill="1" applyAlignment="1">
      <alignment horizontal="center"/>
    </xf>
    <xf numFmtId="0" fontId="17" fillId="20" borderId="35" xfId="0" applyFont="1" applyFill="1" applyBorder="1" applyAlignment="1">
      <alignment horizontal="center" vertical="center" wrapText="1"/>
    </xf>
    <xf numFmtId="0" fontId="17" fillId="20" borderId="36" xfId="0" applyFont="1" applyFill="1" applyBorder="1" applyAlignment="1">
      <alignment horizontal="center" vertical="center" wrapText="1"/>
    </xf>
    <xf numFmtId="0" fontId="17" fillId="20" borderId="3" xfId="0" applyFont="1" applyFill="1" applyBorder="1" applyAlignment="1">
      <alignment horizontal="center" vertical="center" wrapText="1"/>
    </xf>
    <xf numFmtId="0" fontId="17" fillId="21" borderId="35" xfId="0" applyFont="1" applyFill="1" applyBorder="1" applyAlignment="1">
      <alignment horizontal="center" vertical="center" wrapText="1"/>
    </xf>
    <xf numFmtId="0" fontId="17" fillId="21" borderId="36" xfId="0" applyFont="1" applyFill="1" applyBorder="1" applyAlignment="1">
      <alignment horizontal="center" vertical="center" wrapText="1"/>
    </xf>
    <xf numFmtId="0" fontId="17" fillId="21" borderId="3" xfId="0" applyFont="1" applyFill="1" applyBorder="1" applyAlignment="1">
      <alignment horizontal="center" vertical="center" wrapText="1"/>
    </xf>
    <xf numFmtId="0" fontId="0" fillId="5" borderId="1" xfId="0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16" fillId="10" borderId="29" xfId="0" applyFont="1" applyFill="1" applyBorder="1" applyAlignment="1" applyProtection="1">
      <alignment horizontal="center" vertical="center"/>
      <protection hidden="1"/>
    </xf>
    <xf numFmtId="0" fontId="16" fillId="10" borderId="27" xfId="0" applyFont="1" applyFill="1" applyBorder="1" applyAlignment="1" applyProtection="1">
      <alignment horizontal="center" vertical="center"/>
      <protection hidden="1"/>
    </xf>
    <xf numFmtId="0" fontId="16" fillId="10" borderId="28" xfId="0" applyFont="1" applyFill="1" applyBorder="1" applyAlignment="1" applyProtection="1">
      <alignment horizontal="center" vertical="center"/>
      <protection hidden="1"/>
    </xf>
    <xf numFmtId="1" fontId="16" fillId="10" borderId="34" xfId="0" applyNumberFormat="1" applyFont="1" applyFill="1" applyBorder="1" applyAlignment="1" applyProtection="1">
      <alignment horizontal="center" vertical="center"/>
      <protection hidden="1"/>
    </xf>
    <xf numFmtId="0" fontId="16" fillId="10" borderId="33" xfId="0" applyFont="1" applyFill="1" applyBorder="1" applyAlignment="1" applyProtection="1">
      <alignment horizontal="center" vertical="center"/>
      <protection hidden="1"/>
    </xf>
    <xf numFmtId="0" fontId="16" fillId="10" borderId="38" xfId="0" applyFont="1" applyFill="1" applyBorder="1" applyAlignment="1" applyProtection="1">
      <alignment horizontal="center" vertical="center"/>
      <protection hidden="1"/>
    </xf>
    <xf numFmtId="0" fontId="17" fillId="12" borderId="30" xfId="0" applyFont="1" applyFill="1" applyBorder="1" applyAlignment="1" applyProtection="1">
      <alignment horizontal="center" vertical="center" wrapText="1"/>
      <protection hidden="1"/>
    </xf>
    <xf numFmtId="0" fontId="17" fillId="12" borderId="32" xfId="0" applyFont="1" applyFill="1" applyBorder="1" applyAlignment="1" applyProtection="1">
      <alignment horizontal="center" vertical="center" wrapText="1"/>
      <protection hidden="1"/>
    </xf>
    <xf numFmtId="0" fontId="18" fillId="10" borderId="26" xfId="0" applyFont="1" applyFill="1" applyBorder="1" applyAlignment="1" applyProtection="1">
      <alignment horizontal="center"/>
      <protection hidden="1"/>
    </xf>
    <xf numFmtId="0" fontId="18" fillId="10" borderId="24" xfId="0" applyFont="1" applyFill="1" applyBorder="1" applyAlignment="1" applyProtection="1">
      <alignment horizontal="center"/>
      <protection hidden="1"/>
    </xf>
    <xf numFmtId="0" fontId="0" fillId="15" borderId="28" xfId="0" applyFill="1" applyBorder="1" applyAlignment="1" applyProtection="1">
      <alignment horizontal="center" vertical="center"/>
      <protection hidden="1"/>
    </xf>
    <xf numFmtId="0" fontId="0" fillId="15" borderId="37" xfId="0" applyFill="1" applyBorder="1" applyAlignment="1" applyProtection="1">
      <alignment horizontal="center" vertical="center"/>
      <protection hidden="1"/>
    </xf>
    <xf numFmtId="0" fontId="18" fillId="10" borderId="37" xfId="0" applyFont="1" applyFill="1" applyBorder="1" applyAlignment="1" applyProtection="1">
      <alignment horizontal="center" vertical="center"/>
      <protection hidden="1"/>
    </xf>
    <xf numFmtId="0" fontId="18" fillId="10" borderId="32" xfId="0" applyFont="1" applyFill="1" applyBorder="1" applyAlignment="1" applyProtection="1">
      <alignment horizontal="center" vertical="center"/>
      <protection hidden="1"/>
    </xf>
    <xf numFmtId="0" fontId="17" fillId="10" borderId="27" xfId="0" applyFont="1" applyFill="1" applyBorder="1" applyAlignment="1" applyProtection="1">
      <alignment horizontal="center"/>
      <protection hidden="1"/>
    </xf>
    <xf numFmtId="0" fontId="17" fillId="10" borderId="28" xfId="0" applyFont="1" applyFill="1" applyBorder="1" applyAlignment="1" applyProtection="1">
      <alignment horizontal="center"/>
      <protection hidden="1"/>
    </xf>
    <xf numFmtId="0" fontId="18" fillId="10" borderId="29" xfId="0" applyFont="1" applyFill="1" applyBorder="1" applyAlignment="1" applyProtection="1">
      <alignment horizontal="center"/>
      <protection hidden="1"/>
    </xf>
    <xf numFmtId="0" fontId="18" fillId="10" borderId="28" xfId="0" applyFont="1" applyFill="1" applyBorder="1" applyAlignment="1" applyProtection="1">
      <alignment horizontal="center"/>
      <protection hidden="1"/>
    </xf>
    <xf numFmtId="0" fontId="18" fillId="10" borderId="0" xfId="0" applyFont="1" applyFill="1" applyBorder="1" applyAlignment="1" applyProtection="1">
      <alignment horizontal="center"/>
      <protection hidden="1"/>
    </xf>
    <xf numFmtId="0" fontId="17" fillId="11" borderId="30" xfId="0" applyFont="1" applyFill="1" applyBorder="1" applyAlignment="1" applyProtection="1">
      <alignment horizontal="center" vertical="center" wrapText="1"/>
      <protection hidden="1"/>
    </xf>
    <xf numFmtId="0" fontId="17" fillId="11" borderId="32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horizontal="center"/>
      <protection hidden="1"/>
    </xf>
    <xf numFmtId="0" fontId="7" fillId="0" borderId="0" xfId="0" applyFont="1" applyBorder="1" applyAlignment="1">
      <alignment horizontal="center"/>
    </xf>
    <xf numFmtId="0" fontId="17" fillId="0" borderId="35" xfId="0" applyFont="1" applyFill="1" applyBorder="1" applyAlignment="1">
      <alignment horizontal="center"/>
    </xf>
    <xf numFmtId="0" fontId="17" fillId="0" borderId="36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</cellXfs>
  <cellStyles count="2">
    <cellStyle name="Prozent" xfId="1" builtinId="5"/>
    <cellStyle name="Standard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00000%"/>
      <protection locked="1" hidden="1"/>
    </dxf>
    <dxf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00000%"/>
      <protection locked="1" hidden="1"/>
    </dxf>
    <dxf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00000%"/>
      <protection locked="1" hidden="1"/>
    </dxf>
    <dxf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00000%"/>
      <protection locked="1" hidden="1"/>
    </dxf>
    <dxf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00000%"/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numFmt numFmtId="4" formatCode="#,##0.00"/>
      <protection locked="1" hidden="1"/>
    </dxf>
    <dxf>
      <protection locked="1" hidden="1"/>
    </dxf>
    <dxf>
      <protection locked="1" hidden="1"/>
    </dxf>
    <dxf>
      <protection locked="1" hidden="1"/>
    </dxf>
    <dxf>
      <numFmt numFmtId="13" formatCode="0%"/>
      <protection locked="1" hidden="1"/>
    </dxf>
    <dxf>
      <protection locked="1" hidden="1"/>
    </dxf>
    <dxf>
      <protection locked="1" hidden="1"/>
    </dxf>
    <dxf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le1" displayName="Tabelle1" ref="B2:C8" totalsRowShown="0" headerRowDxfId="35" dataDxfId="34">
  <autoFilter ref="B2:C8"/>
  <tableColumns count="2">
    <tableColumn id="1" name="Spalte1" dataDxfId="33"/>
    <tableColumn id="2" name="Spalte2" dataDxfId="3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le13" displayName="Tabelle13" ref="B13:C19" totalsRowShown="0" headerRowDxfId="31" dataDxfId="30">
  <autoFilter ref="B13:C19"/>
  <tableColumns count="2">
    <tableColumn id="1" name="Spalte1" dataDxfId="29"/>
    <tableColumn id="2" name="Spalte2" dataDxfId="2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elle1356" displayName="Tabelle1356" ref="F13:G19" totalsRowShown="0" headerRowDxfId="27" dataDxfId="26">
  <autoFilter ref="F13:G19"/>
  <tableColumns count="2">
    <tableColumn id="1" name="Spalte1" dataDxfId="25"/>
    <tableColumn id="2" name="Spalte2" dataDxfId="24" dataCellStyle="Prozen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6" name="Tabelle13567" displayName="Tabelle13567" ref="K4:L10" totalsRowShown="0" headerRowDxfId="23" dataDxfId="22">
  <autoFilter ref="K4:L10"/>
  <tableColumns count="2">
    <tableColumn id="1" name="Spalte1" dataDxfId="21"/>
    <tableColumn id="2" name="Spalte2" dataDxfId="20" dataCellStyle="Prozen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7" name="Tabelle7" displayName="Tabelle7" ref="K14:L17" totalsRowShown="0" headerRowDxfId="19" dataDxfId="18">
  <autoFilter ref="K14:L17"/>
  <tableColumns count="2">
    <tableColumn id="1" name="Spalte1" dataDxfId="17"/>
    <tableColumn id="2" name="Spalte2" dataDxfId="16" dataCellStyle="Prozent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8" name="Tabelle8" displayName="Tabelle8" ref="K20:L22" totalsRowShown="0" headerRowDxfId="15" dataDxfId="14">
  <autoFilter ref="K20:L22"/>
  <tableColumns count="2">
    <tableColumn id="1" name="Spalte1" dataDxfId="13"/>
    <tableColumn id="2" name="Spalte2" dataDxfId="12" dataCellStyle="Prozent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9" name="Tabelle9" displayName="Tabelle9" ref="K25:L28" totalsRowShown="0" headerRowDxfId="11" dataDxfId="10">
  <autoFilter ref="K25:L28"/>
  <tableColumns count="2">
    <tableColumn id="1" name="Spalte1" dataDxfId="9"/>
    <tableColumn id="2" name="Spalte2" dataDxfId="8" dataCellStyle="Prozent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0" name="Tabelle10" displayName="Tabelle10" ref="K30:L33" totalsRowShown="0" headerRowDxfId="7" dataDxfId="6">
  <autoFilter ref="K30:L33"/>
  <tableColumns count="2">
    <tableColumn id="1" name="Spalte1" dataDxfId="5"/>
    <tableColumn id="2" name="Spalte2" dataDxfId="4" dataCellStyle="Prozent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3" name="Tabelle104" displayName="Tabelle104" ref="K36:L39" totalsRowShown="0" headerRowDxfId="3" dataDxfId="2">
  <autoFilter ref="K36:L39"/>
  <tableColumns count="2">
    <tableColumn id="1" name="Spalte1" dataDxfId="1"/>
    <tableColumn id="2" name="Spalte2" dataDxfId="0" dataCellStyle="Proz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4"/>
  <sheetViews>
    <sheetView workbookViewId="0">
      <selection activeCell="A8" sqref="A8:J14"/>
    </sheetView>
  </sheetViews>
  <sheetFormatPr baseColWidth="10" defaultRowHeight="15" x14ac:dyDescent="0.25"/>
  <sheetData>
    <row r="1" spans="1:10" ht="15.75" x14ac:dyDescent="0.25">
      <c r="A1" s="176" t="s">
        <v>157</v>
      </c>
    </row>
    <row r="2" spans="1:10" ht="15.75" x14ac:dyDescent="0.25">
      <c r="A2" s="176" t="s">
        <v>158</v>
      </c>
    </row>
    <row r="3" spans="1:10" ht="15.75" x14ac:dyDescent="0.25">
      <c r="A3" s="176" t="s">
        <v>159</v>
      </c>
    </row>
    <row r="5" spans="1:10" ht="15.75" thickBot="1" x14ac:dyDescent="0.3"/>
    <row r="6" spans="1:10" ht="15.75" customHeight="1" x14ac:dyDescent="0.25">
      <c r="A6" s="198" t="s">
        <v>168</v>
      </c>
      <c r="B6" s="199"/>
      <c r="C6" s="199"/>
      <c r="D6" s="199"/>
      <c r="E6" s="199"/>
      <c r="F6" s="199"/>
      <c r="G6" s="199"/>
      <c r="H6" s="199"/>
      <c r="I6" s="199"/>
      <c r="J6" s="200"/>
    </row>
    <row r="7" spans="1:10" ht="15.75" customHeight="1" x14ac:dyDescent="0.25">
      <c r="A7" s="201"/>
      <c r="B7" s="202"/>
      <c r="C7" s="202"/>
      <c r="D7" s="202"/>
      <c r="E7" s="202"/>
      <c r="F7" s="202"/>
      <c r="G7" s="202"/>
      <c r="H7" s="202"/>
      <c r="I7" s="202"/>
      <c r="J7" s="203"/>
    </row>
    <row r="8" spans="1:10" ht="15.75" customHeight="1" x14ac:dyDescent="0.25">
      <c r="A8" s="192" t="s">
        <v>167</v>
      </c>
      <c r="B8" s="193"/>
      <c r="C8" s="193"/>
      <c r="D8" s="193"/>
      <c r="E8" s="193"/>
      <c r="F8" s="193"/>
      <c r="G8" s="193"/>
      <c r="H8" s="193"/>
      <c r="I8" s="193"/>
      <c r="J8" s="194"/>
    </row>
    <row r="9" spans="1:10" ht="15" customHeight="1" x14ac:dyDescent="0.25">
      <c r="A9" s="192"/>
      <c r="B9" s="193"/>
      <c r="C9" s="193"/>
      <c r="D9" s="193"/>
      <c r="E9" s="193"/>
      <c r="F9" s="193"/>
      <c r="G9" s="193"/>
      <c r="H9" s="193"/>
      <c r="I9" s="193"/>
      <c r="J9" s="194"/>
    </row>
    <row r="10" spans="1:10" ht="15" customHeight="1" x14ac:dyDescent="0.25">
      <c r="A10" s="192"/>
      <c r="B10" s="193"/>
      <c r="C10" s="193"/>
      <c r="D10" s="193"/>
      <c r="E10" s="193"/>
      <c r="F10" s="193"/>
      <c r="G10" s="193"/>
      <c r="H10" s="193"/>
      <c r="I10" s="193"/>
      <c r="J10" s="194"/>
    </row>
    <row r="11" spans="1:10" ht="15" customHeight="1" x14ac:dyDescent="0.25">
      <c r="A11" s="192"/>
      <c r="B11" s="193"/>
      <c r="C11" s="193"/>
      <c r="D11" s="193"/>
      <c r="E11" s="193"/>
      <c r="F11" s="193"/>
      <c r="G11" s="193"/>
      <c r="H11" s="193"/>
      <c r="I11" s="193"/>
      <c r="J11" s="194"/>
    </row>
    <row r="12" spans="1:10" ht="15" customHeight="1" x14ac:dyDescent="0.25">
      <c r="A12" s="192"/>
      <c r="B12" s="193"/>
      <c r="C12" s="193"/>
      <c r="D12" s="193"/>
      <c r="E12" s="193"/>
      <c r="F12" s="193"/>
      <c r="G12" s="193"/>
      <c r="H12" s="193"/>
      <c r="I12" s="193"/>
      <c r="J12" s="194"/>
    </row>
    <row r="13" spans="1:10" ht="15" customHeight="1" x14ac:dyDescent="0.25">
      <c r="A13" s="192"/>
      <c r="B13" s="193"/>
      <c r="C13" s="193"/>
      <c r="D13" s="193"/>
      <c r="E13" s="193"/>
      <c r="F13" s="193"/>
      <c r="G13" s="193"/>
      <c r="H13" s="193"/>
      <c r="I13" s="193"/>
      <c r="J13" s="194"/>
    </row>
    <row r="14" spans="1:10" ht="15.75" thickBot="1" x14ac:dyDescent="0.3">
      <c r="A14" s="195"/>
      <c r="B14" s="196"/>
      <c r="C14" s="196"/>
      <c r="D14" s="196"/>
      <c r="E14" s="196"/>
      <c r="F14" s="196"/>
      <c r="G14" s="196"/>
      <c r="H14" s="196"/>
      <c r="I14" s="196"/>
      <c r="J14" s="197"/>
    </row>
  </sheetData>
  <mergeCells count="2">
    <mergeCell ref="A8:J14"/>
    <mergeCell ref="A6:J7"/>
  </mergeCells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tabSelected="1" workbookViewId="0">
      <selection activeCell="B54" sqref="B54"/>
    </sheetView>
  </sheetViews>
  <sheetFormatPr baseColWidth="10" defaultRowHeight="15" x14ac:dyDescent="0.25"/>
  <cols>
    <col min="2" max="2" width="46.7109375" customWidth="1"/>
    <col min="3" max="3" width="83" bestFit="1" customWidth="1"/>
    <col min="4" max="4" width="28.42578125" bestFit="1" customWidth="1"/>
    <col min="5" max="6" width="18.7109375" customWidth="1"/>
    <col min="8" max="8" width="12.7109375" bestFit="1" customWidth="1"/>
  </cols>
  <sheetData>
    <row r="1" spans="1:8" x14ac:dyDescent="0.25">
      <c r="A1" s="206" t="s">
        <v>166</v>
      </c>
      <c r="B1" s="206"/>
      <c r="C1" s="206"/>
      <c r="D1" s="206"/>
    </row>
    <row r="3" spans="1:8" x14ac:dyDescent="0.25">
      <c r="A3" s="16"/>
      <c r="B3" s="75" t="s">
        <v>64</v>
      </c>
      <c r="C3" s="142" t="s">
        <v>124</v>
      </c>
      <c r="D3" s="175">
        <v>2026</v>
      </c>
    </row>
    <row r="4" spans="1:8" x14ac:dyDescent="0.25">
      <c r="A4" s="16"/>
      <c r="C4" s="76" t="s">
        <v>14</v>
      </c>
      <c r="D4" s="126" t="s">
        <v>7</v>
      </c>
      <c r="E4" s="204" t="s">
        <v>107</v>
      </c>
      <c r="F4" s="205"/>
    </row>
    <row r="5" spans="1:8" x14ac:dyDescent="0.25">
      <c r="A5" s="16"/>
      <c r="B5" s="16"/>
      <c r="C5" s="76" t="s">
        <v>0</v>
      </c>
      <c r="D5" s="127"/>
      <c r="E5" s="119"/>
      <c r="F5" s="119"/>
      <c r="G5" s="119"/>
      <c r="H5" s="119"/>
    </row>
    <row r="6" spans="1:8" x14ac:dyDescent="0.25">
      <c r="A6" s="16"/>
      <c r="B6" s="16"/>
      <c r="C6" s="76" t="s">
        <v>2</v>
      </c>
      <c r="D6" s="77">
        <v>0.76</v>
      </c>
      <c r="E6" s="119"/>
      <c r="F6" s="119"/>
      <c r="G6" s="119"/>
      <c r="H6" s="120"/>
    </row>
    <row r="7" spans="1:8" x14ac:dyDescent="0.25">
      <c r="A7" s="16"/>
      <c r="B7" s="16"/>
      <c r="C7" s="78" t="s">
        <v>68</v>
      </c>
      <c r="D7" s="181">
        <f>'O-Daten'!C3</f>
        <v>1484.69</v>
      </c>
      <c r="E7" s="119"/>
      <c r="F7" s="119"/>
      <c r="G7" s="119"/>
      <c r="H7" s="119"/>
    </row>
    <row r="8" spans="1:8" x14ac:dyDescent="0.25">
      <c r="A8" s="16"/>
      <c r="B8" s="16"/>
      <c r="C8" s="78" t="s">
        <v>131</v>
      </c>
      <c r="D8" s="181">
        <f>'O-Daten'!C4</f>
        <v>1128.3599999999999</v>
      </c>
      <c r="E8" s="119"/>
      <c r="F8" s="119"/>
      <c r="G8" s="119"/>
      <c r="H8" s="119"/>
    </row>
    <row r="9" spans="1:8" x14ac:dyDescent="0.25">
      <c r="A9" s="16"/>
      <c r="B9" s="16"/>
      <c r="C9" s="79"/>
      <c r="D9" s="76"/>
      <c r="E9" s="119"/>
      <c r="F9" s="119"/>
      <c r="G9" s="119"/>
      <c r="H9" s="121"/>
    </row>
    <row r="10" spans="1:8" x14ac:dyDescent="0.25">
      <c r="A10" s="16"/>
      <c r="B10" s="16"/>
      <c r="C10" s="79" t="s">
        <v>18</v>
      </c>
      <c r="D10" s="80">
        <f>VLOOKUP(D4,'O-Daten'!B7:C12,2,FALSE)</f>
        <v>1273</v>
      </c>
      <c r="E10" s="119"/>
      <c r="F10" s="119"/>
      <c r="G10" s="119"/>
      <c r="H10" s="119"/>
    </row>
    <row r="11" spans="1:8" ht="29.25" x14ac:dyDescent="0.25">
      <c r="A11" s="16"/>
      <c r="B11" s="16"/>
      <c r="C11" s="81" t="s">
        <v>36</v>
      </c>
      <c r="D11" s="82">
        <f>VLOOKUP(D4,'O-Daten'!B14:C19,2,FALSE)</f>
        <v>1</v>
      </c>
      <c r="E11" s="119"/>
      <c r="F11" s="119"/>
      <c r="G11" s="119"/>
      <c r="H11" s="119"/>
    </row>
    <row r="12" spans="1:8" x14ac:dyDescent="0.25">
      <c r="A12" s="16"/>
      <c r="B12" s="16"/>
      <c r="C12" s="83" t="s">
        <v>19</v>
      </c>
      <c r="D12" s="82">
        <f>VLOOKUP(D4,'O-Daten'!B22:C27,2,FALSE)</f>
        <v>1548</v>
      </c>
      <c r="E12" s="119"/>
      <c r="F12" s="119"/>
      <c r="G12" s="119"/>
      <c r="H12" s="119"/>
    </row>
    <row r="13" spans="1:8" x14ac:dyDescent="0.25">
      <c r="A13" s="16"/>
      <c r="B13" s="16"/>
      <c r="C13" s="84"/>
      <c r="D13" s="16"/>
      <c r="E13" s="119"/>
      <c r="F13" s="119"/>
      <c r="G13" s="119"/>
      <c r="H13" s="119"/>
    </row>
    <row r="14" spans="1:8" ht="15.75" thickBot="1" x14ac:dyDescent="0.3">
      <c r="A14" s="16"/>
      <c r="B14" s="16"/>
      <c r="C14" s="16"/>
      <c r="D14" s="16"/>
      <c r="E14" s="119"/>
      <c r="F14" s="119"/>
      <c r="G14" s="119"/>
      <c r="H14" s="119"/>
    </row>
    <row r="15" spans="1:8" x14ac:dyDescent="0.25">
      <c r="A15" s="85" t="s">
        <v>40</v>
      </c>
      <c r="B15" s="207" t="s">
        <v>1</v>
      </c>
      <c r="C15" s="207"/>
      <c r="D15" s="208"/>
      <c r="E15" s="119"/>
      <c r="F15" s="119"/>
      <c r="G15" s="119"/>
      <c r="H15" s="119"/>
    </row>
    <row r="16" spans="1:8" x14ac:dyDescent="0.25">
      <c r="A16" s="86"/>
      <c r="B16" s="76" t="s">
        <v>58</v>
      </c>
      <c r="C16" s="76"/>
      <c r="D16" s="87">
        <f>IF(D8&lt;D7,D8,D7)</f>
        <v>1128.3599999999999</v>
      </c>
      <c r="E16" s="119"/>
      <c r="F16" s="119"/>
      <c r="G16" s="119"/>
      <c r="H16" s="119"/>
    </row>
    <row r="17" spans="1:8" ht="15.75" thickBot="1" x14ac:dyDescent="0.3">
      <c r="A17" s="67"/>
      <c r="B17" s="88" t="s">
        <v>169</v>
      </c>
      <c r="C17" s="89" t="s">
        <v>73</v>
      </c>
      <c r="D17" s="143" t="e">
        <f>Finanzkraftmesszahl!$CH$8</f>
        <v>#DIV/0!</v>
      </c>
      <c r="E17" s="119"/>
      <c r="F17" s="119"/>
      <c r="G17" s="119"/>
      <c r="H17" s="119"/>
    </row>
    <row r="18" spans="1:8" x14ac:dyDescent="0.25">
      <c r="A18" s="67"/>
      <c r="B18" s="90"/>
      <c r="C18" s="90"/>
      <c r="D18" s="91" t="e">
        <f>ROUND(D16-D17,2)</f>
        <v>#DIV/0!</v>
      </c>
      <c r="E18" s="119"/>
      <c r="F18" s="119"/>
      <c r="G18" s="119"/>
      <c r="H18" s="119"/>
    </row>
    <row r="19" spans="1:8" ht="15.75" thickBot="1" x14ac:dyDescent="0.3">
      <c r="A19" s="70"/>
      <c r="B19" s="92" t="s">
        <v>3</v>
      </c>
      <c r="C19" s="93"/>
      <c r="D19" s="94" t="e">
        <f>ROUNDDOWN((IF(D18&gt;0,D5*D18,0)*0.9),0)</f>
        <v>#DIV/0!</v>
      </c>
      <c r="E19" s="119"/>
      <c r="F19" s="119"/>
      <c r="G19" s="119"/>
      <c r="H19" s="119"/>
    </row>
    <row r="20" spans="1:8" x14ac:dyDescent="0.25">
      <c r="A20" s="16"/>
      <c r="B20" s="16"/>
      <c r="C20" s="16"/>
      <c r="D20" s="16"/>
      <c r="E20" s="119"/>
      <c r="F20" s="119"/>
      <c r="G20" s="119"/>
      <c r="H20" s="119"/>
    </row>
    <row r="21" spans="1:8" ht="15.75" thickBot="1" x14ac:dyDescent="0.3">
      <c r="A21" s="16"/>
      <c r="B21" s="16"/>
      <c r="C21" s="16"/>
      <c r="D21" s="16"/>
      <c r="E21" s="119"/>
      <c r="F21" s="119"/>
      <c r="G21" s="119"/>
      <c r="H21" s="119"/>
    </row>
    <row r="22" spans="1:8" x14ac:dyDescent="0.25">
      <c r="A22" s="85" t="s">
        <v>41</v>
      </c>
      <c r="B22" s="209" t="s">
        <v>4</v>
      </c>
      <c r="C22" s="209"/>
      <c r="D22" s="210"/>
      <c r="E22" s="119"/>
      <c r="F22" s="119"/>
      <c r="G22" s="119"/>
      <c r="H22" s="119"/>
    </row>
    <row r="23" spans="1:8" x14ac:dyDescent="0.25">
      <c r="A23" s="67"/>
      <c r="B23" s="95" t="s">
        <v>5</v>
      </c>
      <c r="C23" s="18"/>
      <c r="D23" s="69" t="s">
        <v>15</v>
      </c>
      <c r="E23" s="119"/>
      <c r="F23" s="119"/>
      <c r="G23" s="119"/>
      <c r="H23" s="119"/>
    </row>
    <row r="24" spans="1:8" x14ac:dyDescent="0.25">
      <c r="A24" s="67"/>
      <c r="B24" s="96"/>
      <c r="C24" s="20">
        <f>VLOOKUP(D4,Tabelle1[],2,FALSE)</f>
        <v>0.6</v>
      </c>
      <c r="D24" s="97">
        <f>ROUND(D5*C24,0)</f>
        <v>0</v>
      </c>
      <c r="E24" s="119"/>
      <c r="F24" s="119"/>
      <c r="G24" s="119"/>
      <c r="H24" s="119"/>
    </row>
    <row r="25" spans="1:8" x14ac:dyDescent="0.25">
      <c r="A25" s="67"/>
      <c r="B25" s="18"/>
      <c r="C25" s="20"/>
      <c r="D25" s="69"/>
      <c r="E25" s="119"/>
      <c r="F25" s="119"/>
      <c r="G25" s="119"/>
      <c r="H25" s="119"/>
    </row>
    <row r="26" spans="1:8" ht="15.75" thickBot="1" x14ac:dyDescent="0.3">
      <c r="A26" s="67"/>
      <c r="B26" s="95" t="s">
        <v>16</v>
      </c>
      <c r="C26" s="20"/>
      <c r="D26" s="69"/>
      <c r="E26" s="119"/>
      <c r="F26" s="119"/>
      <c r="G26" s="119"/>
      <c r="H26" s="119"/>
    </row>
    <row r="27" spans="1:8" x14ac:dyDescent="0.25">
      <c r="A27" s="98" t="s">
        <v>59</v>
      </c>
      <c r="B27" s="65" t="s">
        <v>17</v>
      </c>
      <c r="C27" s="99" t="s">
        <v>37</v>
      </c>
      <c r="D27" s="100"/>
      <c r="E27" s="119"/>
      <c r="F27" s="119"/>
      <c r="G27" s="119"/>
      <c r="H27" s="119"/>
    </row>
    <row r="28" spans="1:8" ht="15.75" thickBot="1" x14ac:dyDescent="0.3">
      <c r="A28" s="98"/>
      <c r="B28" s="101" t="s">
        <v>65</v>
      </c>
      <c r="C28" s="128"/>
      <c r="D28" s="102">
        <f>ROUND(IF(D4="kreisfreie Stadt",ROUND(C28/D11,16)*700000,ROUND(C28/D11,16)*2800000),0)</f>
        <v>0</v>
      </c>
      <c r="E28" s="119"/>
      <c r="F28" s="119"/>
      <c r="G28" s="119"/>
      <c r="H28" s="119"/>
    </row>
    <row r="29" spans="1:8" x14ac:dyDescent="0.25">
      <c r="A29" s="98"/>
      <c r="B29" s="18"/>
      <c r="C29" s="20"/>
      <c r="D29" s="69"/>
      <c r="E29" s="119"/>
      <c r="F29" s="119"/>
      <c r="G29" s="119"/>
      <c r="H29" s="119"/>
    </row>
    <row r="30" spans="1:8" ht="15.75" thickBot="1" x14ac:dyDescent="0.3">
      <c r="A30" s="98"/>
      <c r="B30" s="18"/>
      <c r="C30" s="18"/>
      <c r="D30" s="69"/>
      <c r="E30" s="119"/>
      <c r="F30" s="119"/>
      <c r="G30" s="119"/>
      <c r="H30" s="119"/>
    </row>
    <row r="31" spans="1:8" ht="15.75" thickBot="1" x14ac:dyDescent="0.3">
      <c r="A31" s="98" t="s">
        <v>60</v>
      </c>
      <c r="B31" s="103" t="s">
        <v>20</v>
      </c>
      <c r="C31" s="104" t="s">
        <v>66</v>
      </c>
      <c r="D31" s="105">
        <f>Schulansatz!Q9</f>
        <v>0</v>
      </c>
      <c r="E31" s="119"/>
      <c r="F31" s="119"/>
      <c r="G31" s="119"/>
      <c r="H31" s="119"/>
    </row>
    <row r="32" spans="1:8" ht="15.75" thickBot="1" x14ac:dyDescent="0.3">
      <c r="A32" s="98"/>
      <c r="B32" s="18"/>
      <c r="C32" s="18"/>
      <c r="D32" s="97"/>
      <c r="E32" s="119"/>
      <c r="F32" s="119"/>
      <c r="G32" s="119"/>
      <c r="H32" s="119"/>
    </row>
    <row r="33" spans="1:8" x14ac:dyDescent="0.25">
      <c r="A33" s="98" t="s">
        <v>61</v>
      </c>
      <c r="B33" s="65" t="s">
        <v>69</v>
      </c>
      <c r="C33" s="66"/>
      <c r="D33" s="100"/>
      <c r="E33" s="119"/>
      <c r="F33" s="119"/>
      <c r="G33" s="119"/>
      <c r="H33" s="119"/>
    </row>
    <row r="34" spans="1:8" x14ac:dyDescent="0.25">
      <c r="A34" s="98"/>
      <c r="B34" s="106" t="s">
        <v>67</v>
      </c>
      <c r="C34" s="129"/>
      <c r="D34" s="69"/>
      <c r="E34" s="119"/>
      <c r="F34" s="119"/>
      <c r="G34" s="119"/>
      <c r="H34" s="119"/>
    </row>
    <row r="35" spans="1:8" ht="15.75" thickBot="1" x14ac:dyDescent="0.3">
      <c r="A35" s="98"/>
      <c r="B35" s="70" t="s">
        <v>23</v>
      </c>
      <c r="C35" s="107">
        <f>VLOOKUP(D4,Tabelle13[],2,FALSE)</f>
        <v>1.4</v>
      </c>
      <c r="D35" s="73">
        <f>ROUND(C34*C35,0)</f>
        <v>0</v>
      </c>
      <c r="E35" s="119"/>
      <c r="F35" s="119"/>
      <c r="G35" s="119"/>
      <c r="H35" s="119"/>
    </row>
    <row r="36" spans="1:8" ht="15.75" thickBot="1" x14ac:dyDescent="0.3">
      <c r="A36" s="98"/>
      <c r="B36" s="18"/>
      <c r="C36" s="18"/>
      <c r="D36" s="69"/>
      <c r="E36" s="119"/>
      <c r="F36" s="119"/>
      <c r="G36" s="119"/>
      <c r="H36" s="119"/>
    </row>
    <row r="37" spans="1:8" x14ac:dyDescent="0.25">
      <c r="A37" s="98" t="s">
        <v>62</v>
      </c>
      <c r="B37" s="65" t="s">
        <v>22</v>
      </c>
      <c r="C37" s="66" t="s">
        <v>21</v>
      </c>
      <c r="D37" s="100"/>
      <c r="E37" s="119"/>
      <c r="F37" s="119"/>
      <c r="G37" s="119"/>
      <c r="H37" s="119"/>
    </row>
    <row r="38" spans="1:8" x14ac:dyDescent="0.25">
      <c r="A38" s="67"/>
      <c r="B38" s="108" t="s">
        <v>24</v>
      </c>
      <c r="C38" s="109" t="s">
        <v>37</v>
      </c>
      <c r="D38" s="69"/>
      <c r="E38" s="119"/>
      <c r="F38" s="119"/>
      <c r="G38" s="119"/>
      <c r="H38" s="119"/>
    </row>
    <row r="39" spans="1:8" ht="15.75" thickBot="1" x14ac:dyDescent="0.3">
      <c r="A39" s="67"/>
      <c r="B39" s="130"/>
      <c r="C39" s="71">
        <f>VLOOKUP(Berechnungshilfe!D4,Tabellen!B23:C28,2,FALSE)</f>
        <v>0</v>
      </c>
      <c r="D39" s="73">
        <f>ROUND(B39*C39,0)</f>
        <v>0</v>
      </c>
      <c r="E39" s="119"/>
      <c r="F39" s="119"/>
      <c r="G39" s="119"/>
      <c r="H39" s="119"/>
    </row>
    <row r="40" spans="1:8" x14ac:dyDescent="0.25">
      <c r="A40" s="67"/>
      <c r="B40" s="18"/>
      <c r="C40" s="18"/>
      <c r="D40" s="69"/>
      <c r="E40" s="119"/>
      <c r="F40" s="119"/>
      <c r="G40" s="119"/>
      <c r="H40" s="119"/>
    </row>
    <row r="41" spans="1:8" x14ac:dyDescent="0.25">
      <c r="A41" s="67"/>
      <c r="B41" s="18"/>
      <c r="C41" s="110" t="s">
        <v>25</v>
      </c>
      <c r="D41" s="97">
        <f>SUM(D24:D39)</f>
        <v>0</v>
      </c>
      <c r="E41" s="119"/>
      <c r="F41" s="119"/>
      <c r="G41" s="119"/>
      <c r="H41" s="119"/>
    </row>
    <row r="42" spans="1:8" x14ac:dyDescent="0.25">
      <c r="A42" s="67"/>
      <c r="B42" s="18"/>
      <c r="C42" s="18"/>
      <c r="D42" s="69"/>
      <c r="E42" s="119"/>
      <c r="F42" s="119"/>
      <c r="G42" s="119"/>
      <c r="H42" s="119"/>
    </row>
    <row r="43" spans="1:8" x14ac:dyDescent="0.25">
      <c r="A43" s="67"/>
      <c r="B43" s="18" t="s">
        <v>29</v>
      </c>
      <c r="C43" s="18"/>
      <c r="D43" s="97">
        <f>D41*D10</f>
        <v>0</v>
      </c>
      <c r="E43" s="119"/>
      <c r="F43" s="119"/>
      <c r="G43" s="119"/>
      <c r="H43" s="119"/>
    </row>
    <row r="44" spans="1:8" ht="15.75" thickBot="1" x14ac:dyDescent="0.3">
      <c r="A44" s="67"/>
      <c r="B44" s="18" t="s">
        <v>27</v>
      </c>
      <c r="C44" s="18"/>
      <c r="D44" s="144" t="e">
        <f>Finanzkraftmesszahl!$CL$8</f>
        <v>#DIV/0!</v>
      </c>
      <c r="E44" s="119"/>
      <c r="F44" s="119"/>
      <c r="G44" s="119"/>
      <c r="H44" s="119"/>
    </row>
    <row r="45" spans="1:8" x14ac:dyDescent="0.25">
      <c r="A45" s="67"/>
      <c r="B45" s="18" t="s">
        <v>28</v>
      </c>
      <c r="C45" s="18"/>
      <c r="D45" s="97" t="e">
        <f>D43-D44</f>
        <v>#DIV/0!</v>
      </c>
      <c r="E45" s="119"/>
      <c r="F45" s="119"/>
      <c r="G45" s="119"/>
      <c r="H45" s="119"/>
    </row>
    <row r="46" spans="1:8" x14ac:dyDescent="0.25">
      <c r="A46" s="67"/>
      <c r="B46" s="18"/>
      <c r="C46" s="18"/>
      <c r="D46" s="69"/>
      <c r="E46" s="119"/>
      <c r="F46" s="119"/>
      <c r="G46" s="119"/>
      <c r="H46" s="119"/>
    </row>
    <row r="47" spans="1:8" ht="15.75" thickBot="1" x14ac:dyDescent="0.3">
      <c r="A47" s="70"/>
      <c r="B47" s="111" t="s">
        <v>26</v>
      </c>
      <c r="C47" s="71"/>
      <c r="D47" s="112" t="e">
        <f>ROUNDDOWN((IF((D45*0.9)&gt;0,D45*0.9,0)),0)</f>
        <v>#DIV/0!</v>
      </c>
      <c r="E47" s="119"/>
      <c r="F47" s="119"/>
      <c r="G47" s="119"/>
      <c r="H47" s="119"/>
    </row>
    <row r="48" spans="1:8" x14ac:dyDescent="0.25">
      <c r="A48" s="16"/>
      <c r="B48" s="16"/>
      <c r="C48" s="16"/>
      <c r="D48" s="16"/>
      <c r="E48" s="119"/>
      <c r="F48" s="119"/>
      <c r="G48" s="119"/>
      <c r="H48" s="119"/>
    </row>
    <row r="49" spans="1:8" ht="15.75" thickBot="1" x14ac:dyDescent="0.3">
      <c r="A49" s="18"/>
      <c r="B49" s="18"/>
      <c r="C49" s="18"/>
      <c r="D49" s="18"/>
      <c r="E49" s="119"/>
      <c r="F49" s="119"/>
      <c r="G49" s="119"/>
      <c r="H49" s="119"/>
    </row>
    <row r="50" spans="1:8" x14ac:dyDescent="0.25">
      <c r="A50" s="85" t="s">
        <v>42</v>
      </c>
      <c r="B50" s="209" t="s">
        <v>63</v>
      </c>
      <c r="C50" s="209"/>
      <c r="D50" s="210"/>
      <c r="E50" s="119"/>
      <c r="F50" s="119"/>
      <c r="G50" s="119"/>
      <c r="H50" s="119"/>
    </row>
    <row r="51" spans="1:8" x14ac:dyDescent="0.25">
      <c r="A51" s="86"/>
      <c r="B51" s="113"/>
      <c r="C51" s="114" t="s">
        <v>72</v>
      </c>
      <c r="D51" s="115"/>
      <c r="E51" s="119"/>
      <c r="F51" s="119"/>
      <c r="G51" s="119"/>
      <c r="H51" s="119"/>
    </row>
    <row r="52" spans="1:8" ht="15.75" thickBot="1" x14ac:dyDescent="0.3">
      <c r="A52" s="86"/>
      <c r="B52" s="113"/>
      <c r="C52" s="113"/>
      <c r="D52" s="69"/>
      <c r="E52" s="119"/>
      <c r="F52" s="119"/>
      <c r="G52" s="119"/>
      <c r="H52" s="119"/>
    </row>
    <row r="53" spans="1:8" x14ac:dyDescent="0.25">
      <c r="A53" s="98" t="s">
        <v>59</v>
      </c>
      <c r="B53" s="65" t="s">
        <v>70</v>
      </c>
      <c r="C53" s="66"/>
      <c r="D53" s="100"/>
      <c r="E53" s="119"/>
      <c r="F53" s="119"/>
      <c r="G53" s="119"/>
      <c r="H53" s="119"/>
    </row>
    <row r="54" spans="1:8" ht="15.75" thickBot="1" x14ac:dyDescent="0.3">
      <c r="A54" s="98"/>
      <c r="B54" s="130"/>
      <c r="C54" s="116">
        <f>VLOOKUP(D4,Tabelle1356[],2,FALSE)</f>
        <v>0.26679999999999998</v>
      </c>
      <c r="D54" s="73">
        <f>ROUND(B54*C54,0)</f>
        <v>0</v>
      </c>
      <c r="E54" s="119"/>
      <c r="F54" s="119"/>
      <c r="G54" s="119"/>
      <c r="H54" s="119"/>
    </row>
    <row r="55" spans="1:8" ht="15.75" thickBot="1" x14ac:dyDescent="0.3">
      <c r="A55" s="98"/>
      <c r="B55" s="18"/>
      <c r="C55" s="18"/>
      <c r="D55" s="69"/>
      <c r="E55" s="119"/>
      <c r="F55" s="119"/>
      <c r="G55" s="119"/>
      <c r="H55" s="119"/>
    </row>
    <row r="56" spans="1:8" ht="15.75" thickBot="1" x14ac:dyDescent="0.3">
      <c r="A56" s="98" t="s">
        <v>60</v>
      </c>
      <c r="B56" s="103" t="s">
        <v>71</v>
      </c>
      <c r="C56" s="117" t="s">
        <v>66</v>
      </c>
      <c r="D56" s="105">
        <f>VLOOKUP(D4,'Ansatz für zentrale Orte'!B7:J37,9,FALSE)</f>
        <v>0</v>
      </c>
      <c r="E56" s="119"/>
      <c r="F56" s="119"/>
      <c r="G56" s="119"/>
      <c r="H56" s="119"/>
    </row>
    <row r="57" spans="1:8" x14ac:dyDescent="0.25">
      <c r="A57" s="67"/>
      <c r="B57" s="18"/>
      <c r="C57" s="118"/>
      <c r="D57" s="69"/>
      <c r="E57" s="119"/>
      <c r="F57" s="119"/>
      <c r="G57" s="119"/>
      <c r="H57" s="119"/>
    </row>
    <row r="58" spans="1:8" x14ac:dyDescent="0.25">
      <c r="A58" s="67"/>
      <c r="B58" s="18" t="s">
        <v>33</v>
      </c>
      <c r="C58" s="18"/>
      <c r="D58" s="97">
        <f>D54+D56</f>
        <v>0</v>
      </c>
      <c r="E58" s="119"/>
      <c r="F58" s="119"/>
      <c r="G58" s="119"/>
      <c r="H58" s="119"/>
    </row>
    <row r="59" spans="1:8" x14ac:dyDescent="0.25">
      <c r="A59" s="67"/>
      <c r="B59" s="18" t="s">
        <v>38</v>
      </c>
      <c r="C59" s="18"/>
      <c r="D59" s="97">
        <f>D58*D12</f>
        <v>0</v>
      </c>
      <c r="E59" s="119"/>
      <c r="F59" s="119"/>
      <c r="G59" s="119"/>
      <c r="H59" s="119"/>
    </row>
    <row r="60" spans="1:8" x14ac:dyDescent="0.25">
      <c r="A60" s="67"/>
      <c r="B60" s="18"/>
      <c r="C60" s="18"/>
      <c r="D60" s="97"/>
      <c r="E60" s="119"/>
      <c r="F60" s="119"/>
      <c r="G60" s="119"/>
      <c r="H60" s="119"/>
    </row>
    <row r="61" spans="1:8" x14ac:dyDescent="0.25">
      <c r="A61" s="67"/>
      <c r="B61" s="18" t="s">
        <v>34</v>
      </c>
      <c r="C61" s="18"/>
      <c r="D61" s="97">
        <f>D43+D59</f>
        <v>0</v>
      </c>
      <c r="E61" s="119"/>
      <c r="F61" s="119"/>
      <c r="G61" s="119"/>
      <c r="H61" s="119"/>
    </row>
    <row r="62" spans="1:8" ht="15.75" thickBot="1" x14ac:dyDescent="0.3">
      <c r="A62" s="67"/>
      <c r="B62" s="18" t="s">
        <v>27</v>
      </c>
      <c r="C62" s="18"/>
      <c r="D62" s="73" t="e">
        <f>D44</f>
        <v>#DIV/0!</v>
      </c>
      <c r="E62" s="119"/>
      <c r="F62" s="119"/>
      <c r="G62" s="119"/>
      <c r="H62" s="119"/>
    </row>
    <row r="63" spans="1:8" x14ac:dyDescent="0.25">
      <c r="A63" s="67"/>
      <c r="B63" s="18" t="s">
        <v>28</v>
      </c>
      <c r="C63" s="18"/>
      <c r="D63" s="97" t="e">
        <f>D61-D62</f>
        <v>#DIV/0!</v>
      </c>
      <c r="E63" s="119"/>
      <c r="F63" s="119"/>
      <c r="G63" s="119"/>
      <c r="H63" s="119"/>
    </row>
    <row r="64" spans="1:8" x14ac:dyDescent="0.25">
      <c r="A64" s="67"/>
      <c r="B64" s="18"/>
      <c r="C64" s="18"/>
      <c r="D64" s="69"/>
      <c r="E64" s="119"/>
      <c r="F64" s="119"/>
      <c r="G64" s="119"/>
      <c r="H64" s="119"/>
    </row>
    <row r="65" spans="1:8" ht="15.75" thickBot="1" x14ac:dyDescent="0.3">
      <c r="A65" s="70"/>
      <c r="B65" s="111" t="s">
        <v>35</v>
      </c>
      <c r="C65" s="71"/>
      <c r="D65" s="112" t="e">
        <f>ROUNDDOWN((IF(D63&gt;0,D63*0.9-D47,0)),0)</f>
        <v>#DIV/0!</v>
      </c>
      <c r="E65" s="119"/>
      <c r="F65" s="119"/>
      <c r="G65" s="119"/>
      <c r="H65" s="119"/>
    </row>
    <row r="66" spans="1:8" ht="15.75" thickBot="1" x14ac:dyDescent="0.3">
      <c r="A66" s="16"/>
      <c r="B66" s="16"/>
      <c r="C66" s="16"/>
      <c r="D66" s="16"/>
      <c r="E66" s="119"/>
      <c r="F66" s="119"/>
      <c r="G66" s="119"/>
      <c r="H66" s="119"/>
    </row>
    <row r="67" spans="1:8" ht="15.75" thickBot="1" x14ac:dyDescent="0.3">
      <c r="A67" s="122"/>
      <c r="B67" s="123" t="s">
        <v>39</v>
      </c>
      <c r="C67" s="124"/>
      <c r="D67" s="125" t="e">
        <f>D65+D47+D19</f>
        <v>#DIV/0!</v>
      </c>
      <c r="E67" s="119"/>
      <c r="F67" s="119"/>
      <c r="G67" s="119"/>
      <c r="H67" s="119"/>
    </row>
    <row r="68" spans="1:8" x14ac:dyDescent="0.25">
      <c r="A68" s="16"/>
      <c r="B68" s="16"/>
      <c r="C68" s="16"/>
      <c r="D68" s="16"/>
      <c r="E68" s="119"/>
      <c r="F68" s="119"/>
      <c r="G68" s="119"/>
      <c r="H68" s="119"/>
    </row>
    <row r="69" spans="1:8" ht="15.75" thickBot="1" x14ac:dyDescent="0.3">
      <c r="A69" s="16"/>
      <c r="B69" s="16"/>
      <c r="C69" s="16"/>
      <c r="D69" s="16"/>
      <c r="E69" s="119"/>
      <c r="F69" s="119"/>
      <c r="G69" s="119"/>
      <c r="H69" s="119"/>
    </row>
    <row r="70" spans="1:8" ht="15.75" thickBot="1" x14ac:dyDescent="0.3">
      <c r="A70" s="177" t="s">
        <v>79</v>
      </c>
      <c r="B70" s="185" t="s">
        <v>80</v>
      </c>
      <c r="C70" s="184">
        <f>D3</f>
        <v>2026</v>
      </c>
      <c r="D70" s="178" t="e">
        <f>Finanzausgleichsumlage!P9</f>
        <v>#DIV/0!</v>
      </c>
      <c r="E70" s="119"/>
      <c r="F70" s="119"/>
      <c r="G70" s="119"/>
      <c r="H70" s="119"/>
    </row>
  </sheetData>
  <sheetProtection algorithmName="SHA-512" hashValue="hOhsWH35BiCZyHF0i1hq0XuT+VlryGOnkPutFFUy0WrGltc1CHzYf7PrSTejxWhg7NA6kDs1P+WKzCsKPEg0xw==" saltValue="1In1Rl2YX9caHNGyQXpk5Q==" spinCount="100000" sheet="1" objects="1" scenarios="1"/>
  <mergeCells count="5">
    <mergeCell ref="E4:F4"/>
    <mergeCell ref="A1:D1"/>
    <mergeCell ref="B15:D15"/>
    <mergeCell ref="B22:D22"/>
    <mergeCell ref="B50:D50"/>
  </mergeCells>
  <pageMargins left="0.70866141732283472" right="0.70866141732283472" top="0.78740157480314965" bottom="0.78740157480314965" header="0.31496062992125984" footer="0.31496062992125984"/>
  <pageSetup paperSize="9" scale="52" orientation="portrait" horizontalDpi="200" verticalDpi="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Tabellen!$B$3:$B$8</xm:f>
          </x14:formula1>
          <xm:sqref>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8"/>
  <sheetViews>
    <sheetView topLeftCell="B1" workbookViewId="0">
      <selection activeCell="CG8" sqref="CG8"/>
    </sheetView>
  </sheetViews>
  <sheetFormatPr baseColWidth="10" defaultRowHeight="15" x14ac:dyDescent="0.25"/>
  <cols>
    <col min="1" max="1" width="14.5703125" hidden="1" customWidth="1"/>
    <col min="3" max="3" width="12.5703125" customWidth="1"/>
    <col min="9" max="9" width="12.28515625" customWidth="1"/>
    <col min="15" max="15" width="13.85546875" customWidth="1"/>
    <col min="16" max="16" width="12.7109375" customWidth="1"/>
    <col min="22" max="22" width="12.7109375" customWidth="1"/>
    <col min="28" max="68" width="14" customWidth="1"/>
    <col min="69" max="69" width="12.28515625" customWidth="1"/>
    <col min="75" max="75" width="12.5703125" customWidth="1"/>
    <col min="81" max="81" width="13.5703125" customWidth="1"/>
    <col min="82" max="82" width="15.42578125" customWidth="1"/>
    <col min="83" max="83" width="19.85546875" customWidth="1"/>
    <col min="84" max="84" width="14" customWidth="1"/>
    <col min="85" max="85" width="19.140625" customWidth="1"/>
    <col min="86" max="86" width="21.42578125" bestFit="1" customWidth="1"/>
    <col min="87" max="87" width="20.5703125" customWidth="1"/>
    <col min="88" max="88" width="17.28515625" customWidth="1"/>
    <col min="90" max="90" width="17.5703125" customWidth="1"/>
  </cols>
  <sheetData>
    <row r="1" spans="1:90" x14ac:dyDescent="0.25">
      <c r="B1" s="145" t="s">
        <v>127</v>
      </c>
      <c r="C1" s="161">
        <v>1</v>
      </c>
      <c r="D1" s="161">
        <v>2</v>
      </c>
      <c r="E1" s="161">
        <v>3</v>
      </c>
      <c r="F1" s="161">
        <v>4</v>
      </c>
      <c r="G1" s="161">
        <v>5</v>
      </c>
      <c r="H1" s="161">
        <v>6</v>
      </c>
      <c r="I1" s="161">
        <v>7</v>
      </c>
      <c r="J1" s="161">
        <v>8</v>
      </c>
      <c r="K1" s="161">
        <v>9</v>
      </c>
      <c r="L1" s="161">
        <v>10</v>
      </c>
      <c r="M1" s="161">
        <v>11</v>
      </c>
      <c r="N1" s="161">
        <v>12</v>
      </c>
      <c r="O1" s="161">
        <v>13</v>
      </c>
      <c r="P1" s="161">
        <v>14</v>
      </c>
      <c r="Q1" s="161">
        <v>15</v>
      </c>
      <c r="R1" s="161">
        <v>16</v>
      </c>
      <c r="S1" s="161">
        <v>17</v>
      </c>
      <c r="T1" s="161">
        <v>18</v>
      </c>
      <c r="U1" s="161">
        <v>19</v>
      </c>
      <c r="V1" s="161">
        <v>20</v>
      </c>
      <c r="W1" s="161">
        <v>21</v>
      </c>
      <c r="X1" s="161">
        <v>22</v>
      </c>
      <c r="Y1" s="161">
        <v>23</v>
      </c>
      <c r="Z1" s="161">
        <v>24</v>
      </c>
      <c r="AA1" s="161">
        <v>25</v>
      </c>
      <c r="AB1" s="161">
        <v>26</v>
      </c>
      <c r="AC1" s="161">
        <v>27</v>
      </c>
      <c r="AD1" s="161">
        <v>28</v>
      </c>
      <c r="AE1" s="161">
        <v>29</v>
      </c>
      <c r="AF1" s="161">
        <v>30</v>
      </c>
      <c r="AG1" s="161">
        <v>31</v>
      </c>
      <c r="AH1" s="161">
        <v>32</v>
      </c>
      <c r="AI1" s="161">
        <v>33</v>
      </c>
      <c r="AJ1" s="161">
        <v>34</v>
      </c>
      <c r="AK1" s="161">
        <v>35</v>
      </c>
      <c r="AL1" s="161">
        <v>36</v>
      </c>
      <c r="AM1" s="161">
        <v>37</v>
      </c>
      <c r="AN1" s="161">
        <v>38</v>
      </c>
      <c r="AO1" s="161">
        <v>39</v>
      </c>
      <c r="AP1" s="161">
        <v>40</v>
      </c>
      <c r="AQ1" s="161">
        <v>41</v>
      </c>
      <c r="AR1" s="161">
        <v>42</v>
      </c>
      <c r="AS1" s="161">
        <v>43</v>
      </c>
      <c r="AT1" s="161">
        <v>44</v>
      </c>
      <c r="AU1" s="161">
        <v>45</v>
      </c>
      <c r="AV1" s="161">
        <v>46</v>
      </c>
      <c r="AW1" s="161">
        <v>47</v>
      </c>
      <c r="AX1" s="161">
        <v>48</v>
      </c>
      <c r="AY1" s="161">
        <v>49</v>
      </c>
      <c r="AZ1" s="161">
        <v>50</v>
      </c>
      <c r="BA1" s="161">
        <v>51</v>
      </c>
      <c r="BB1" s="161">
        <v>52</v>
      </c>
      <c r="BC1" s="161">
        <v>53</v>
      </c>
      <c r="BD1" s="161">
        <v>54</v>
      </c>
      <c r="BE1" s="161">
        <v>55</v>
      </c>
      <c r="BF1" s="161">
        <v>56</v>
      </c>
      <c r="BG1" s="161">
        <v>57</v>
      </c>
      <c r="BH1" s="161">
        <v>58</v>
      </c>
      <c r="BI1" s="161">
        <v>59</v>
      </c>
      <c r="BJ1" s="161"/>
      <c r="BK1" s="161"/>
      <c r="BL1" s="161"/>
      <c r="BM1" s="161"/>
      <c r="BN1" s="161"/>
      <c r="BO1" s="161"/>
      <c r="BP1" s="161"/>
      <c r="BQ1" s="161">
        <v>60</v>
      </c>
      <c r="BR1" s="161">
        <v>61</v>
      </c>
      <c r="BS1" s="161">
        <v>62</v>
      </c>
      <c r="BT1" s="161">
        <v>63</v>
      </c>
      <c r="BU1" s="161">
        <v>64</v>
      </c>
      <c r="BV1" s="161">
        <v>65</v>
      </c>
      <c r="BW1" s="161">
        <v>66</v>
      </c>
      <c r="BX1" s="161">
        <v>67</v>
      </c>
      <c r="BY1" s="161">
        <v>68</v>
      </c>
      <c r="BZ1" s="161">
        <v>69</v>
      </c>
      <c r="CA1" s="161">
        <v>70</v>
      </c>
      <c r="CB1" s="161">
        <v>71</v>
      </c>
      <c r="CC1" s="161">
        <v>72</v>
      </c>
      <c r="CD1" s="161">
        <v>73</v>
      </c>
      <c r="CE1" s="161">
        <v>74</v>
      </c>
      <c r="CF1" s="161">
        <v>75</v>
      </c>
      <c r="CG1" s="161">
        <v>76</v>
      </c>
      <c r="CH1" s="161">
        <v>77</v>
      </c>
      <c r="CI1" s="161">
        <v>78</v>
      </c>
      <c r="CJ1" s="161">
        <v>79</v>
      </c>
      <c r="CK1" s="161">
        <v>80</v>
      </c>
      <c r="CL1" s="161">
        <v>81</v>
      </c>
    </row>
    <row r="2" spans="1:90" ht="15" customHeight="1" x14ac:dyDescent="0.25">
      <c r="B2" s="254" t="s">
        <v>120</v>
      </c>
      <c r="C2" s="247" t="s">
        <v>132</v>
      </c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7"/>
      <c r="BH2" s="247"/>
      <c r="BI2" s="247"/>
      <c r="BJ2" s="247"/>
      <c r="BK2" s="247"/>
      <c r="BL2" s="247"/>
      <c r="BM2" s="247"/>
      <c r="BN2" s="247"/>
      <c r="BO2" s="247"/>
      <c r="BP2" s="247"/>
      <c r="BQ2" s="247"/>
      <c r="BR2" s="247"/>
      <c r="BS2" s="247"/>
      <c r="BT2" s="247"/>
      <c r="BU2" s="247"/>
      <c r="BV2" s="247"/>
      <c r="BW2" s="247"/>
      <c r="BX2" s="247"/>
      <c r="BY2" s="247"/>
      <c r="BZ2" s="247"/>
      <c r="CA2" s="247"/>
      <c r="CB2" s="247"/>
      <c r="CC2" s="247"/>
      <c r="CD2" s="247"/>
      <c r="CE2" s="247"/>
      <c r="CF2" s="247"/>
      <c r="CG2" s="247"/>
      <c r="CH2" s="247"/>
      <c r="CI2" s="247"/>
      <c r="CJ2" s="247"/>
      <c r="CK2" s="247"/>
      <c r="CL2" s="247"/>
    </row>
    <row r="3" spans="1:90" ht="15" customHeight="1" x14ac:dyDescent="0.25">
      <c r="B3" s="254"/>
      <c r="C3" s="230" t="s">
        <v>108</v>
      </c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1" t="s">
        <v>163</v>
      </c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12" t="s">
        <v>160</v>
      </c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31" t="s">
        <v>161</v>
      </c>
      <c r="AQ3" s="231"/>
      <c r="AR3" s="231"/>
      <c r="AS3" s="231"/>
      <c r="AT3" s="231"/>
      <c r="AU3" s="231"/>
      <c r="AV3" s="231"/>
      <c r="AW3" s="212" t="s">
        <v>162</v>
      </c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70" t="s">
        <v>164</v>
      </c>
      <c r="BK3" s="270"/>
      <c r="BL3" s="270"/>
      <c r="BM3" s="270"/>
      <c r="BN3" s="270"/>
      <c r="BO3" s="270"/>
      <c r="BP3" s="270"/>
      <c r="BQ3" s="232" t="s">
        <v>110</v>
      </c>
      <c r="BR3" s="232"/>
      <c r="BS3" s="232"/>
      <c r="BT3" s="232"/>
      <c r="BU3" s="232"/>
      <c r="BV3" s="232"/>
      <c r="BW3" s="232"/>
      <c r="BX3" s="232"/>
      <c r="BY3" s="232"/>
      <c r="BZ3" s="232"/>
      <c r="CA3" s="232"/>
      <c r="CB3" s="232"/>
      <c r="CC3" s="232"/>
      <c r="CD3" s="262" t="s">
        <v>128</v>
      </c>
      <c r="CE3" s="262" t="s">
        <v>129</v>
      </c>
      <c r="CF3" s="262" t="s">
        <v>130</v>
      </c>
      <c r="CG3" s="233" t="s">
        <v>111</v>
      </c>
      <c r="CH3" s="251" t="s">
        <v>116</v>
      </c>
      <c r="CI3" s="251" t="s">
        <v>1</v>
      </c>
      <c r="CJ3" s="248" t="s">
        <v>123</v>
      </c>
      <c r="CK3" s="255" t="s">
        <v>136</v>
      </c>
      <c r="CL3" s="255" t="s">
        <v>81</v>
      </c>
    </row>
    <row r="4" spans="1:90" ht="15" customHeight="1" x14ac:dyDescent="0.25">
      <c r="B4" s="254"/>
      <c r="C4" s="243">
        <f>Berechnungshilfe!$D$3-2</f>
        <v>2024</v>
      </c>
      <c r="D4" s="244"/>
      <c r="E4" s="244"/>
      <c r="F4" s="244"/>
      <c r="G4" s="244"/>
      <c r="H4" s="245"/>
      <c r="I4" s="243">
        <f>Berechnungshilfe!$D$3-1</f>
        <v>2025</v>
      </c>
      <c r="J4" s="244"/>
      <c r="K4" s="244"/>
      <c r="L4" s="244"/>
      <c r="M4" s="244"/>
      <c r="N4" s="245"/>
      <c r="O4" s="239" t="s">
        <v>112</v>
      </c>
      <c r="P4" s="228">
        <f>Berechnungshilfe!$D$3-2</f>
        <v>2024</v>
      </c>
      <c r="Q4" s="229"/>
      <c r="R4" s="229"/>
      <c r="S4" s="229"/>
      <c r="T4" s="229"/>
      <c r="U4" s="242"/>
      <c r="V4" s="237">
        <f>Berechnungshilfe!$D$3-1</f>
        <v>2025</v>
      </c>
      <c r="W4" s="238"/>
      <c r="X4" s="238"/>
      <c r="Y4" s="238"/>
      <c r="Z4" s="238"/>
      <c r="AA4" s="246"/>
      <c r="AB4" s="223" t="s">
        <v>112</v>
      </c>
      <c r="AC4" s="213">
        <f>Berechnungshilfe!$D$3-2</f>
        <v>2024</v>
      </c>
      <c r="AD4" s="214"/>
      <c r="AE4" s="214"/>
      <c r="AF4" s="214"/>
      <c r="AG4" s="214"/>
      <c r="AH4" s="215"/>
      <c r="AI4" s="216">
        <f>Berechnungshilfe!$D$3-1</f>
        <v>2025</v>
      </c>
      <c r="AJ4" s="217"/>
      <c r="AK4" s="217"/>
      <c r="AL4" s="217"/>
      <c r="AM4" s="217"/>
      <c r="AN4" s="218"/>
      <c r="AO4" s="219" t="s">
        <v>112</v>
      </c>
      <c r="AP4" s="228">
        <f>Berechnungshilfe!$D$3-2</f>
        <v>2024</v>
      </c>
      <c r="AQ4" s="229"/>
      <c r="AR4" s="229"/>
      <c r="AS4" s="237">
        <f>Berechnungshilfe!$D$3-1</f>
        <v>2025</v>
      </c>
      <c r="AT4" s="238"/>
      <c r="AU4" s="238"/>
      <c r="AV4" s="223" t="s">
        <v>112</v>
      </c>
      <c r="AW4" s="213">
        <f>Berechnungshilfe!$D$3-2</f>
        <v>2024</v>
      </c>
      <c r="AX4" s="214"/>
      <c r="AY4" s="214"/>
      <c r="AZ4" s="214"/>
      <c r="BA4" s="214"/>
      <c r="BB4" s="215"/>
      <c r="BC4" s="216">
        <f>Berechnungshilfe!$D$3-1</f>
        <v>2025</v>
      </c>
      <c r="BD4" s="217"/>
      <c r="BE4" s="217"/>
      <c r="BF4" s="217"/>
      <c r="BG4" s="217"/>
      <c r="BH4" s="218"/>
      <c r="BI4" s="219" t="s">
        <v>112</v>
      </c>
      <c r="BJ4" s="271">
        <f>Berechnungshilfe!$D$3-2</f>
        <v>2024</v>
      </c>
      <c r="BK4" s="272"/>
      <c r="BL4" s="272"/>
      <c r="BM4" s="273">
        <f>Berechnungshilfe!$D$3-1</f>
        <v>2025</v>
      </c>
      <c r="BN4" s="274"/>
      <c r="BO4" s="274"/>
      <c r="BP4" s="275" t="s">
        <v>112</v>
      </c>
      <c r="BQ4" s="257">
        <f>Berechnungshilfe!$D$3-2</f>
        <v>2024</v>
      </c>
      <c r="BR4" s="258"/>
      <c r="BS4" s="258"/>
      <c r="BT4" s="258"/>
      <c r="BU4" s="258"/>
      <c r="BV4" s="259"/>
      <c r="BW4" s="257">
        <f>Berechnungshilfe!$D$3-1</f>
        <v>2025</v>
      </c>
      <c r="BX4" s="258"/>
      <c r="BY4" s="258"/>
      <c r="BZ4" s="258"/>
      <c r="CA4" s="258"/>
      <c r="CB4" s="259"/>
      <c r="CC4" s="264" t="s">
        <v>112</v>
      </c>
      <c r="CD4" s="262"/>
      <c r="CE4" s="262"/>
      <c r="CF4" s="262"/>
      <c r="CG4" s="233"/>
      <c r="CH4" s="252"/>
      <c r="CI4" s="252"/>
      <c r="CJ4" s="249"/>
      <c r="CK4" s="255"/>
      <c r="CL4" s="255"/>
    </row>
    <row r="5" spans="1:90" ht="25.5" customHeight="1" x14ac:dyDescent="0.25">
      <c r="B5" s="254"/>
      <c r="C5" s="235" t="s">
        <v>125</v>
      </c>
      <c r="D5" s="235"/>
      <c r="E5" s="235"/>
      <c r="F5" s="260" t="s">
        <v>139</v>
      </c>
      <c r="G5" s="261"/>
      <c r="H5" s="239" t="s">
        <v>138</v>
      </c>
      <c r="I5" s="235" t="s">
        <v>126</v>
      </c>
      <c r="J5" s="235"/>
      <c r="K5" s="235"/>
      <c r="L5" s="260" t="s">
        <v>139</v>
      </c>
      <c r="M5" s="261"/>
      <c r="N5" s="239" t="s">
        <v>138</v>
      </c>
      <c r="O5" s="241"/>
      <c r="P5" s="226" t="s">
        <v>125</v>
      </c>
      <c r="Q5" s="226"/>
      <c r="R5" s="226"/>
      <c r="S5" s="226" t="s">
        <v>140</v>
      </c>
      <c r="T5" s="226"/>
      <c r="U5" s="227" t="s">
        <v>138</v>
      </c>
      <c r="V5" s="226" t="s">
        <v>126</v>
      </c>
      <c r="W5" s="226"/>
      <c r="X5" s="226"/>
      <c r="Y5" s="226" t="s">
        <v>140</v>
      </c>
      <c r="Z5" s="226"/>
      <c r="AA5" s="227" t="s">
        <v>113</v>
      </c>
      <c r="AB5" s="224"/>
      <c r="AC5" s="222" t="s">
        <v>125</v>
      </c>
      <c r="AD5" s="222"/>
      <c r="AE5" s="222"/>
      <c r="AF5" s="222" t="s">
        <v>140</v>
      </c>
      <c r="AG5" s="222"/>
      <c r="AH5" s="211" t="s">
        <v>138</v>
      </c>
      <c r="AI5" s="222" t="s">
        <v>126</v>
      </c>
      <c r="AJ5" s="222"/>
      <c r="AK5" s="222"/>
      <c r="AL5" s="222" t="s">
        <v>140</v>
      </c>
      <c r="AM5" s="222"/>
      <c r="AN5" s="211" t="s">
        <v>113</v>
      </c>
      <c r="AO5" s="220"/>
      <c r="AP5" s="226" t="s">
        <v>125</v>
      </c>
      <c r="AQ5" s="226"/>
      <c r="AR5" s="226"/>
      <c r="AS5" s="226" t="s">
        <v>126</v>
      </c>
      <c r="AT5" s="226"/>
      <c r="AU5" s="226"/>
      <c r="AV5" s="224"/>
      <c r="AW5" s="222" t="s">
        <v>125</v>
      </c>
      <c r="AX5" s="222"/>
      <c r="AY5" s="222"/>
      <c r="AZ5" s="222" t="s">
        <v>140</v>
      </c>
      <c r="BA5" s="222"/>
      <c r="BB5" s="211" t="s">
        <v>138</v>
      </c>
      <c r="BC5" s="222" t="s">
        <v>126</v>
      </c>
      <c r="BD5" s="222"/>
      <c r="BE5" s="222"/>
      <c r="BF5" s="222" t="s">
        <v>140</v>
      </c>
      <c r="BG5" s="222"/>
      <c r="BH5" s="211" t="s">
        <v>113</v>
      </c>
      <c r="BI5" s="220"/>
      <c r="BJ5" s="278" t="s">
        <v>125</v>
      </c>
      <c r="BK5" s="278"/>
      <c r="BL5" s="278"/>
      <c r="BM5" s="278" t="s">
        <v>126</v>
      </c>
      <c r="BN5" s="278"/>
      <c r="BO5" s="278"/>
      <c r="BP5" s="276"/>
      <c r="BQ5" s="267" t="s">
        <v>125</v>
      </c>
      <c r="BR5" s="268"/>
      <c r="BS5" s="269"/>
      <c r="BT5" s="256" t="s">
        <v>140</v>
      </c>
      <c r="BU5" s="256"/>
      <c r="BV5" s="236" t="s">
        <v>113</v>
      </c>
      <c r="BW5" s="267" t="s">
        <v>126</v>
      </c>
      <c r="BX5" s="268"/>
      <c r="BY5" s="269"/>
      <c r="BZ5" s="256" t="s">
        <v>140</v>
      </c>
      <c r="CA5" s="256"/>
      <c r="CB5" s="264" t="s">
        <v>113</v>
      </c>
      <c r="CC5" s="265"/>
      <c r="CD5" s="263" t="s">
        <v>133</v>
      </c>
      <c r="CE5" s="263" t="s">
        <v>134</v>
      </c>
      <c r="CF5" s="263" t="s">
        <v>135</v>
      </c>
      <c r="CG5" s="233"/>
      <c r="CH5" s="252"/>
      <c r="CI5" s="252"/>
      <c r="CJ5" s="249"/>
      <c r="CK5" s="255"/>
      <c r="CL5" s="255"/>
    </row>
    <row r="6" spans="1:90" ht="15" customHeight="1" x14ac:dyDescent="0.25">
      <c r="B6" s="146" t="s">
        <v>121</v>
      </c>
      <c r="C6" s="234" t="s">
        <v>117</v>
      </c>
      <c r="D6" s="234" t="s">
        <v>114</v>
      </c>
      <c r="E6" s="234" t="s">
        <v>115</v>
      </c>
      <c r="F6" s="239" t="s">
        <v>118</v>
      </c>
      <c r="G6" s="239" t="s">
        <v>119</v>
      </c>
      <c r="H6" s="241"/>
      <c r="I6" s="234" t="s">
        <v>117</v>
      </c>
      <c r="J6" s="234" t="s">
        <v>114</v>
      </c>
      <c r="K6" s="234" t="s">
        <v>115</v>
      </c>
      <c r="L6" s="239" t="s">
        <v>118</v>
      </c>
      <c r="M6" s="239" t="s">
        <v>119</v>
      </c>
      <c r="N6" s="241"/>
      <c r="O6" s="241"/>
      <c r="P6" s="227" t="s">
        <v>117</v>
      </c>
      <c r="Q6" s="227" t="s">
        <v>114</v>
      </c>
      <c r="R6" s="227" t="s">
        <v>115</v>
      </c>
      <c r="S6" s="227" t="s">
        <v>118</v>
      </c>
      <c r="T6" s="227" t="s">
        <v>119</v>
      </c>
      <c r="U6" s="227"/>
      <c r="V6" s="227" t="s">
        <v>117</v>
      </c>
      <c r="W6" s="227" t="s">
        <v>114</v>
      </c>
      <c r="X6" s="227" t="s">
        <v>115</v>
      </c>
      <c r="Y6" s="227" t="s">
        <v>118</v>
      </c>
      <c r="Z6" s="227" t="s">
        <v>119</v>
      </c>
      <c r="AA6" s="227"/>
      <c r="AB6" s="224"/>
      <c r="AC6" s="211" t="s">
        <v>117</v>
      </c>
      <c r="AD6" s="211" t="s">
        <v>114</v>
      </c>
      <c r="AE6" s="211" t="s">
        <v>115</v>
      </c>
      <c r="AF6" s="211" t="s">
        <v>118</v>
      </c>
      <c r="AG6" s="211" t="s">
        <v>119</v>
      </c>
      <c r="AH6" s="211"/>
      <c r="AI6" s="211" t="s">
        <v>117</v>
      </c>
      <c r="AJ6" s="211" t="s">
        <v>114</v>
      </c>
      <c r="AK6" s="211" t="s">
        <v>115</v>
      </c>
      <c r="AL6" s="211" t="s">
        <v>118</v>
      </c>
      <c r="AM6" s="211" t="s">
        <v>119</v>
      </c>
      <c r="AN6" s="211"/>
      <c r="AO6" s="220"/>
      <c r="AP6" s="227" t="s">
        <v>117</v>
      </c>
      <c r="AQ6" s="227" t="s">
        <v>114</v>
      </c>
      <c r="AR6" s="227" t="s">
        <v>115</v>
      </c>
      <c r="AS6" s="227" t="s">
        <v>117</v>
      </c>
      <c r="AT6" s="227" t="s">
        <v>114</v>
      </c>
      <c r="AU6" s="227" t="s">
        <v>115</v>
      </c>
      <c r="AV6" s="224"/>
      <c r="AW6" s="211" t="s">
        <v>117</v>
      </c>
      <c r="AX6" s="211" t="s">
        <v>114</v>
      </c>
      <c r="AY6" s="211" t="s">
        <v>115</v>
      </c>
      <c r="AZ6" s="211" t="s">
        <v>118</v>
      </c>
      <c r="BA6" s="211" t="s">
        <v>119</v>
      </c>
      <c r="BB6" s="211"/>
      <c r="BC6" s="211" t="s">
        <v>117</v>
      </c>
      <c r="BD6" s="211" t="s">
        <v>114</v>
      </c>
      <c r="BE6" s="211" t="s">
        <v>115</v>
      </c>
      <c r="BF6" s="211" t="s">
        <v>118</v>
      </c>
      <c r="BG6" s="211" t="s">
        <v>119</v>
      </c>
      <c r="BH6" s="211"/>
      <c r="BI6" s="220"/>
      <c r="BJ6" s="279" t="s">
        <v>117</v>
      </c>
      <c r="BK6" s="279" t="s">
        <v>114</v>
      </c>
      <c r="BL6" s="279" t="s">
        <v>115</v>
      </c>
      <c r="BM6" s="279" t="s">
        <v>117</v>
      </c>
      <c r="BN6" s="279" t="s">
        <v>114</v>
      </c>
      <c r="BO6" s="279" t="s">
        <v>115</v>
      </c>
      <c r="BP6" s="276"/>
      <c r="BQ6" s="236" t="s">
        <v>117</v>
      </c>
      <c r="BR6" s="236" t="s">
        <v>114</v>
      </c>
      <c r="BS6" s="236" t="s">
        <v>115</v>
      </c>
      <c r="BT6" s="236" t="s">
        <v>118</v>
      </c>
      <c r="BU6" s="236" t="s">
        <v>119</v>
      </c>
      <c r="BV6" s="236"/>
      <c r="BW6" s="236" t="s">
        <v>117</v>
      </c>
      <c r="BX6" s="236" t="s">
        <v>114</v>
      </c>
      <c r="BY6" s="236" t="s">
        <v>115</v>
      </c>
      <c r="BZ6" s="236" t="s">
        <v>118</v>
      </c>
      <c r="CA6" s="236" t="s">
        <v>119</v>
      </c>
      <c r="CB6" s="265"/>
      <c r="CC6" s="265"/>
      <c r="CD6" s="263"/>
      <c r="CE6" s="263"/>
      <c r="CF6" s="263"/>
      <c r="CG6" s="233"/>
      <c r="CH6" s="252"/>
      <c r="CI6" s="252"/>
      <c r="CJ6" s="249"/>
      <c r="CK6" s="255"/>
      <c r="CL6" s="255"/>
    </row>
    <row r="7" spans="1:90" ht="72.75" customHeight="1" x14ac:dyDescent="0.25">
      <c r="B7" s="132">
        <f>Berechnungshilfe!D3-1</f>
        <v>2025</v>
      </c>
      <c r="C7" s="234"/>
      <c r="D7" s="234"/>
      <c r="E7" s="234"/>
      <c r="F7" s="240"/>
      <c r="G7" s="240"/>
      <c r="H7" s="240"/>
      <c r="I7" s="234"/>
      <c r="J7" s="234"/>
      <c r="K7" s="234"/>
      <c r="L7" s="240"/>
      <c r="M7" s="240"/>
      <c r="N7" s="240"/>
      <c r="O7" s="240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5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21"/>
      <c r="AP7" s="227"/>
      <c r="AQ7" s="227"/>
      <c r="AR7" s="227"/>
      <c r="AS7" s="227"/>
      <c r="AT7" s="227"/>
      <c r="AU7" s="227"/>
      <c r="AV7" s="225"/>
      <c r="AW7" s="211"/>
      <c r="AX7" s="211"/>
      <c r="AY7" s="211"/>
      <c r="AZ7" s="211"/>
      <c r="BA7" s="211"/>
      <c r="BB7" s="211"/>
      <c r="BC7" s="211"/>
      <c r="BD7" s="211"/>
      <c r="BE7" s="211"/>
      <c r="BF7" s="211"/>
      <c r="BG7" s="211"/>
      <c r="BH7" s="211"/>
      <c r="BI7" s="221"/>
      <c r="BJ7" s="279"/>
      <c r="BK7" s="279"/>
      <c r="BL7" s="279"/>
      <c r="BM7" s="279"/>
      <c r="BN7" s="279"/>
      <c r="BO7" s="279"/>
      <c r="BP7" s="277"/>
      <c r="BQ7" s="236"/>
      <c r="BR7" s="236"/>
      <c r="BS7" s="236"/>
      <c r="BT7" s="236"/>
      <c r="BU7" s="236"/>
      <c r="BV7" s="236"/>
      <c r="BW7" s="236"/>
      <c r="BX7" s="236"/>
      <c r="BY7" s="236"/>
      <c r="BZ7" s="236"/>
      <c r="CA7" s="236"/>
      <c r="CB7" s="266"/>
      <c r="CC7" s="266"/>
      <c r="CD7" s="263"/>
      <c r="CE7" s="263"/>
      <c r="CF7" s="263"/>
      <c r="CG7" s="233"/>
      <c r="CH7" s="253"/>
      <c r="CI7" s="253"/>
      <c r="CJ7" s="250"/>
      <c r="CK7" s="255"/>
      <c r="CL7" s="255"/>
    </row>
    <row r="8" spans="1:90" x14ac:dyDescent="0.25">
      <c r="A8" t="str">
        <f>Berechnungshilfe!D4</f>
        <v>verbandsfreie Gemeinde</v>
      </c>
      <c r="B8" s="147">
        <f>Berechnungshilfe!$D$5</f>
        <v>0</v>
      </c>
      <c r="C8" s="148"/>
      <c r="D8" s="148"/>
      <c r="E8" s="149">
        <f>IF(C8=0,0,ROUND(C8/D8*100,0))</f>
        <v>0</v>
      </c>
      <c r="F8" s="148"/>
      <c r="G8" s="148"/>
      <c r="H8" s="149">
        <f>E8-F8+G8</f>
        <v>0</v>
      </c>
      <c r="I8" s="148"/>
      <c r="J8" s="148"/>
      <c r="K8" s="149">
        <f>IF(I8=0,0,ROUND(I8/J8*100,0))</f>
        <v>0</v>
      </c>
      <c r="L8" s="148"/>
      <c r="M8" s="148"/>
      <c r="N8" s="149">
        <f>K8-L8+M8</f>
        <v>0</v>
      </c>
      <c r="O8" s="149">
        <f>ROUND((E8-F8+G8+K8-L8+M8)/100*SUMIF(Tabellen!$A$88:$A$93,Finanzkraftmesszahl!$A8,Tabellen!$B$88:$B$93),0)</f>
        <v>0</v>
      </c>
      <c r="P8" s="150"/>
      <c r="Q8" s="150"/>
      <c r="R8" s="151">
        <f>IF(P8=0,0,ROUND(P8/Q8*100,0))</f>
        <v>0</v>
      </c>
      <c r="S8" s="150"/>
      <c r="T8" s="150"/>
      <c r="U8" s="151">
        <f>R8-S8+T8</f>
        <v>0</v>
      </c>
      <c r="V8" s="150"/>
      <c r="W8" s="150"/>
      <c r="X8" s="151">
        <f>IF(V8=0,0,ROUND(V8/W8*100,0))</f>
        <v>0</v>
      </c>
      <c r="Y8" s="150"/>
      <c r="Z8" s="150"/>
      <c r="AA8" s="151">
        <f>X8-Y8+Z8</f>
        <v>0</v>
      </c>
      <c r="AB8" s="151">
        <f>ROUND((R8-S8+T8+X8-Y8+Z8)/100*SUMIF(Tabellen!$A$88:$A$93,Finanzkraftmesszahl!$A8,Tabellen!$C$88:$C$93),0)</f>
        <v>0</v>
      </c>
      <c r="AC8" s="188"/>
      <c r="AD8" s="188"/>
      <c r="AE8" s="183">
        <f>IF(AC8=0,0,ROUND(AC8/AD8*100,0))</f>
        <v>0</v>
      </c>
      <c r="AF8" s="188"/>
      <c r="AG8" s="188"/>
      <c r="AH8" s="183">
        <f>AE8-AF8+AG8</f>
        <v>0</v>
      </c>
      <c r="AI8" s="182"/>
      <c r="AJ8" s="182"/>
      <c r="AK8" s="183">
        <f>IF(AI8=0,0,ROUND(AI8/AJ8*100,0))</f>
        <v>0</v>
      </c>
      <c r="AL8" s="182"/>
      <c r="AM8" s="182"/>
      <c r="AN8" s="183">
        <f>AK8-AL8+AM8</f>
        <v>0</v>
      </c>
      <c r="AO8" s="183">
        <f>ROUND((AE8-AF8+AG8+AK8-AL8+AM8)/100*SUMIF(Tabellen!$A$88:$A$93,Finanzkraftmesszahl!$A8,Tabellen!$C$88:$C$93),0)</f>
        <v>0</v>
      </c>
      <c r="AP8" s="189"/>
      <c r="AQ8" s="189"/>
      <c r="AR8" s="151">
        <f>IF(AP8=0,0,ROUND(AP8/AQ8*100,0))</f>
        <v>0</v>
      </c>
      <c r="AS8" s="150"/>
      <c r="AT8" s="150"/>
      <c r="AU8" s="151">
        <f>IF(AS8=0,0,ROUND(AS8/AT8*100,0))</f>
        <v>0</v>
      </c>
      <c r="AV8" s="151">
        <f>ROUND((AR8+AU8)/100*SUMIF(Tabellen!$A$88:$A$93,Finanzkraftmesszahl!$A8,Tabellen!$C$88:$C$93),0)</f>
        <v>0</v>
      </c>
      <c r="AW8" s="188"/>
      <c r="AX8" s="188"/>
      <c r="AY8" s="183">
        <f>IF(AW8=0,0,ROUND(AW8/AX8*100,0))</f>
        <v>0</v>
      </c>
      <c r="AZ8" s="188"/>
      <c r="BA8" s="188"/>
      <c r="BB8" s="183">
        <f>AY8-AZ8+BA8</f>
        <v>0</v>
      </c>
      <c r="BC8" s="182"/>
      <c r="BD8" s="182"/>
      <c r="BE8" s="183">
        <f>IF(BC8=0,0,ROUND(BC8/BD8*100,0))</f>
        <v>0</v>
      </c>
      <c r="BF8" s="182"/>
      <c r="BG8" s="182"/>
      <c r="BH8" s="183">
        <f>BE8-BF8+BG8</f>
        <v>0</v>
      </c>
      <c r="BI8" s="183">
        <f>ROUND((AY8-AZ8+BA8+BE8-BF8+BG8)/100*SUMIF(Tabellen!$A$88:$A$93,Finanzkraftmesszahl!$A8,Tabellen!$C$88:$C$93),0)</f>
        <v>0</v>
      </c>
      <c r="BJ8" s="190"/>
      <c r="BK8" s="190"/>
      <c r="BL8" s="187">
        <f>IF(BJ8=0,0,ROUND(BJ8/BK8*100,0))</f>
        <v>0</v>
      </c>
      <c r="BM8" s="186"/>
      <c r="BN8" s="186"/>
      <c r="BO8" s="187">
        <f>IF(BM8=0,0,ROUND(BM8/BN8*100,0))</f>
        <v>0</v>
      </c>
      <c r="BP8" s="187">
        <f>ROUND((BL8+BO8)/100*SUMIF(Tabellen!$A$88:$A$93,Finanzkraftmesszahl!$A8,Tabellen!$C$88:$C$93),0)</f>
        <v>0</v>
      </c>
      <c r="BQ8" s="152"/>
      <c r="BR8" s="152"/>
      <c r="BS8" s="153">
        <f>IF(BQ8=0,0,ROUND(BQ8/BR8*100,0))</f>
        <v>0</v>
      </c>
      <c r="BT8" s="152"/>
      <c r="BU8" s="152"/>
      <c r="BV8" s="153">
        <f>BS8-BT8+BU8</f>
        <v>0</v>
      </c>
      <c r="BW8" s="152"/>
      <c r="BX8" s="152"/>
      <c r="BY8" s="153">
        <f>IF(BW8=0,0,ROUND(BW8/BX8*100,0))</f>
        <v>0</v>
      </c>
      <c r="BZ8" s="152"/>
      <c r="CA8" s="152"/>
      <c r="CB8" s="153">
        <f>BY8-BZ8+CA8</f>
        <v>0</v>
      </c>
      <c r="CC8" s="153">
        <f>ROUND((BS8-BT8+BU8)/100*SUMIF(Tabellen!$A$88:$A$93,Finanzkraftmesszahl!$A8,Tabellen!$D$88:$D$93),0)+ROUND((BY8-BZ8+CA8)/100*SUMIF(Tabellen!$A$88:$A$93,Finanzkraftmesszahl!$A8,Tabellen!$D$88:$D$93),0)</f>
        <v>0</v>
      </c>
      <c r="CD8" s="155"/>
      <c r="CE8" s="155"/>
      <c r="CF8" s="155"/>
      <c r="CG8" s="154">
        <f>O8+AB8+CC8+CD8+CE8+CF8+AO8+AV8+BI8+BP8</f>
        <v>0</v>
      </c>
      <c r="CH8" s="156" t="e">
        <f>ROUND(CG8/B8,2)</f>
        <v>#DIV/0!</v>
      </c>
      <c r="CI8" s="154" t="e">
        <f>Berechnungshilfe!$D$19</f>
        <v>#DIV/0!</v>
      </c>
      <c r="CJ8" s="157" t="e">
        <f>CG8+CI8</f>
        <v>#DIV/0!</v>
      </c>
      <c r="CK8" s="158">
        <f>SUMIF(Tabellen!$A$100:$A$105,Finanzkraftmesszahl!$A8,Tabellen!$B$100:$B$105)</f>
        <v>0.6</v>
      </c>
      <c r="CL8" s="159" t="e">
        <f>ROUND(CJ8*CK8,0)</f>
        <v>#DIV/0!</v>
      </c>
    </row>
  </sheetData>
  <sheetProtection algorithmName="SHA-512" hashValue="2q+jfn2KLDFKrM1VLJOYWRy5UYk0CWDiUcmozWm8ZLBLuemD0GqBjdRa+ra6OkIbtP6DV56CINCwZZB4CvkbDQ==" saltValue="S10H6VmWdMnFv5Ir8r2JAQ==" spinCount="100000" sheet="1" objects="1" scenarios="1"/>
  <mergeCells count="138">
    <mergeCell ref="BJ3:BP3"/>
    <mergeCell ref="BJ4:BL4"/>
    <mergeCell ref="BM4:BO4"/>
    <mergeCell ref="BP4:BP7"/>
    <mergeCell ref="BJ5:BL5"/>
    <mergeCell ref="BM5:BO5"/>
    <mergeCell ref="BJ6:BJ7"/>
    <mergeCell ref="BK6:BK7"/>
    <mergeCell ref="BL6:BL7"/>
    <mergeCell ref="BM6:BM7"/>
    <mergeCell ref="BN6:BN7"/>
    <mergeCell ref="BO6:BO7"/>
    <mergeCell ref="CF5:CF7"/>
    <mergeCell ref="CD3:CD4"/>
    <mergeCell ref="CD5:CD7"/>
    <mergeCell ref="CE3:CE4"/>
    <mergeCell ref="CE5:CE7"/>
    <mergeCell ref="CC4:CC7"/>
    <mergeCell ref="BQ5:BS5"/>
    <mergeCell ref="BT6:BT7"/>
    <mergeCell ref="BU6:BU7"/>
    <mergeCell ref="BV5:BV7"/>
    <mergeCell ref="BW5:BY5"/>
    <mergeCell ref="BZ6:BZ7"/>
    <mergeCell ref="CA6:CA7"/>
    <mergeCell ref="CB5:CB7"/>
    <mergeCell ref="C2:CL2"/>
    <mergeCell ref="CJ3:CJ7"/>
    <mergeCell ref="CI3:CI7"/>
    <mergeCell ref="B2:B5"/>
    <mergeCell ref="CH3:CH7"/>
    <mergeCell ref="CK3:CK7"/>
    <mergeCell ref="CL3:CL7"/>
    <mergeCell ref="BW6:BW7"/>
    <mergeCell ref="BX6:BX7"/>
    <mergeCell ref="BY6:BY7"/>
    <mergeCell ref="BZ5:CA5"/>
    <mergeCell ref="V6:V7"/>
    <mergeCell ref="W6:W7"/>
    <mergeCell ref="X6:X7"/>
    <mergeCell ref="Y6:Y7"/>
    <mergeCell ref="BT5:BU5"/>
    <mergeCell ref="BQ4:BV4"/>
    <mergeCell ref="BW4:CB4"/>
    <mergeCell ref="C4:H4"/>
    <mergeCell ref="L5:M5"/>
    <mergeCell ref="N5:N7"/>
    <mergeCell ref="CF3:CF4"/>
    <mergeCell ref="F5:G5"/>
    <mergeCell ref="F6:F7"/>
    <mergeCell ref="AR6:AR7"/>
    <mergeCell ref="AB4:AB7"/>
    <mergeCell ref="G6:G7"/>
    <mergeCell ref="H5:H7"/>
    <mergeCell ref="U5:U7"/>
    <mergeCell ref="S6:S7"/>
    <mergeCell ref="T6:T7"/>
    <mergeCell ref="S5:T5"/>
    <mergeCell ref="P4:U4"/>
    <mergeCell ref="O4:O7"/>
    <mergeCell ref="AC6:AC7"/>
    <mergeCell ref="L6:L7"/>
    <mergeCell ref="M6:M7"/>
    <mergeCell ref="I4:N4"/>
    <mergeCell ref="J6:J7"/>
    <mergeCell ref="AA5:AA7"/>
    <mergeCell ref="Y5:Z5"/>
    <mergeCell ref="V4:AA4"/>
    <mergeCell ref="Z6:Z7"/>
    <mergeCell ref="AK6:AK7"/>
    <mergeCell ref="C3:O3"/>
    <mergeCell ref="P3:AB3"/>
    <mergeCell ref="BQ3:CC3"/>
    <mergeCell ref="CG3:CG7"/>
    <mergeCell ref="K6:K7"/>
    <mergeCell ref="P6:P7"/>
    <mergeCell ref="Q6:Q7"/>
    <mergeCell ref="R6:R7"/>
    <mergeCell ref="C5:E5"/>
    <mergeCell ref="I5:K5"/>
    <mergeCell ref="P5:R5"/>
    <mergeCell ref="V5:X5"/>
    <mergeCell ref="BR6:BR7"/>
    <mergeCell ref="BS6:BS7"/>
    <mergeCell ref="BQ6:BQ7"/>
    <mergeCell ref="C6:C7"/>
    <mergeCell ref="D6:D7"/>
    <mergeCell ref="E6:E7"/>
    <mergeCell ref="I6:I7"/>
    <mergeCell ref="AF6:AF7"/>
    <mergeCell ref="AG6:AG7"/>
    <mergeCell ref="AI6:AI7"/>
    <mergeCell ref="AP3:AV3"/>
    <mergeCell ref="AS4:AU4"/>
    <mergeCell ref="AV4:AV7"/>
    <mergeCell ref="AS5:AU5"/>
    <mergeCell ref="AL6:AL7"/>
    <mergeCell ref="AM6:AM7"/>
    <mergeCell ref="AC3:AO3"/>
    <mergeCell ref="AC4:AH4"/>
    <mergeCell ref="AI4:AN4"/>
    <mergeCell ref="AO4:AO7"/>
    <mergeCell ref="AC5:AE5"/>
    <mergeCell ref="AF5:AG5"/>
    <mergeCell ref="AH5:AH7"/>
    <mergeCell ref="AI5:AK5"/>
    <mergeCell ref="AL5:AM5"/>
    <mergeCell ref="AN5:AN7"/>
    <mergeCell ref="AT6:AT7"/>
    <mergeCell ref="AU6:AU7"/>
    <mergeCell ref="AP4:AR4"/>
    <mergeCell ref="AP5:AR5"/>
    <mergeCell ref="AJ6:AJ7"/>
    <mergeCell ref="AD6:AD7"/>
    <mergeCell ref="AE6:AE7"/>
    <mergeCell ref="AS6:AS7"/>
    <mergeCell ref="AP6:AP7"/>
    <mergeCell ref="AQ6:AQ7"/>
    <mergeCell ref="BD6:BD7"/>
    <mergeCell ref="BE6:BE7"/>
    <mergeCell ref="BF6:BF7"/>
    <mergeCell ref="BG6:BG7"/>
    <mergeCell ref="AW3:BI3"/>
    <mergeCell ref="AW4:BB4"/>
    <mergeCell ref="BC4:BH4"/>
    <mergeCell ref="BI4:BI7"/>
    <mergeCell ref="AW5:AY5"/>
    <mergeCell ref="AZ5:BA5"/>
    <mergeCell ref="BB5:BB7"/>
    <mergeCell ref="BC5:BE5"/>
    <mergeCell ref="BF5:BG5"/>
    <mergeCell ref="BH5:BH7"/>
    <mergeCell ref="AW6:AW7"/>
    <mergeCell ref="AX6:AX7"/>
    <mergeCell ref="AY6:AY7"/>
    <mergeCell ref="AZ6:AZ7"/>
    <mergeCell ref="BA6:BA7"/>
    <mergeCell ref="BC6:BC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0"/>
  <sheetViews>
    <sheetView workbookViewId="0">
      <selection activeCell="H9" sqref="H9"/>
    </sheetView>
  </sheetViews>
  <sheetFormatPr baseColWidth="10" defaultRowHeight="15" x14ac:dyDescent="0.25"/>
  <cols>
    <col min="1" max="1" width="5.140625" customWidth="1"/>
    <col min="2" max="2" width="15.85546875" customWidth="1"/>
    <col min="3" max="3" width="14" bestFit="1" customWidth="1"/>
    <col min="4" max="4" width="14" customWidth="1"/>
    <col min="5" max="5" width="13.7109375" customWidth="1"/>
    <col min="6" max="6" width="14.7109375" customWidth="1"/>
    <col min="7" max="7" width="13.28515625" customWidth="1"/>
    <col min="8" max="8" width="13.42578125" customWidth="1"/>
    <col min="9" max="9" width="15" customWidth="1"/>
    <col min="10" max="10" width="12.7109375" customWidth="1"/>
    <col min="11" max="11" width="13.5703125" customWidth="1"/>
    <col min="12" max="12" width="14.42578125" customWidth="1"/>
    <col min="13" max="13" width="13.140625" customWidth="1"/>
    <col min="15" max="15" width="16.28515625" bestFit="1" customWidth="1"/>
  </cols>
  <sheetData>
    <row r="1" spans="2:17" x14ac:dyDescent="0.25">
      <c r="C1" s="282" t="s">
        <v>57</v>
      </c>
      <c r="D1" s="282"/>
      <c r="E1" s="282"/>
      <c r="F1" s="282"/>
      <c r="G1" s="282"/>
      <c r="H1" s="282"/>
    </row>
    <row r="2" spans="2:17" x14ac:dyDescent="0.25">
      <c r="C2" s="15"/>
      <c r="D2" s="15"/>
      <c r="E2" s="15"/>
      <c r="F2" s="15"/>
      <c r="G2" s="15"/>
      <c r="H2" s="15"/>
    </row>
    <row r="4" spans="2:17" x14ac:dyDescent="0.25">
      <c r="B4" s="161" t="s">
        <v>127</v>
      </c>
      <c r="C4" s="161">
        <v>1</v>
      </c>
      <c r="D4" s="161">
        <v>2</v>
      </c>
      <c r="E4" s="161">
        <v>3</v>
      </c>
      <c r="F4" s="161">
        <v>4</v>
      </c>
      <c r="G4" s="161">
        <v>5</v>
      </c>
      <c r="H4" s="161">
        <v>6</v>
      </c>
      <c r="I4" s="161">
        <v>7</v>
      </c>
      <c r="J4" s="161">
        <v>8</v>
      </c>
      <c r="K4" s="161">
        <v>9</v>
      </c>
      <c r="L4" s="161">
        <v>10</v>
      </c>
      <c r="M4" s="161">
        <v>11</v>
      </c>
      <c r="N4" s="161">
        <v>12</v>
      </c>
      <c r="O4" s="161">
        <v>13</v>
      </c>
      <c r="P4" s="161">
        <v>14</v>
      </c>
      <c r="Q4" s="161">
        <v>15</v>
      </c>
    </row>
    <row r="5" spans="2:17" ht="50.25" customHeight="1" x14ac:dyDescent="0.25">
      <c r="B5" s="164" t="str">
        <f>Berechnungshilfe!D4</f>
        <v>verbandsfreie Gemeinde</v>
      </c>
      <c r="C5" s="283" t="s">
        <v>141</v>
      </c>
      <c r="D5" s="284"/>
      <c r="E5" s="284"/>
      <c r="F5" s="284"/>
      <c r="G5" s="285"/>
      <c r="H5" s="286" t="s">
        <v>142</v>
      </c>
      <c r="I5" s="287"/>
      <c r="J5" s="287"/>
      <c r="K5" s="287"/>
      <c r="L5" s="287"/>
      <c r="M5" s="288"/>
      <c r="N5" s="289" t="s">
        <v>43</v>
      </c>
      <c r="O5" s="289"/>
      <c r="P5" s="60"/>
      <c r="Q5" s="165" t="s">
        <v>44</v>
      </c>
    </row>
    <row r="6" spans="2:17" x14ac:dyDescent="0.25">
      <c r="B6" s="166"/>
      <c r="C6" s="162" t="s">
        <v>48</v>
      </c>
      <c r="D6" s="162" t="s">
        <v>143</v>
      </c>
      <c r="E6" s="162" t="s">
        <v>50</v>
      </c>
      <c r="F6" s="162" t="s">
        <v>144</v>
      </c>
      <c r="G6" s="162" t="s">
        <v>145</v>
      </c>
      <c r="H6" s="167" t="s">
        <v>48</v>
      </c>
      <c r="I6" s="168" t="s">
        <v>143</v>
      </c>
      <c r="J6" s="167" t="s">
        <v>50</v>
      </c>
      <c r="K6" s="169" t="s">
        <v>144</v>
      </c>
      <c r="L6" s="167" t="s">
        <v>145</v>
      </c>
      <c r="M6" s="167" t="s">
        <v>146</v>
      </c>
      <c r="N6" s="289" t="s">
        <v>45</v>
      </c>
      <c r="O6" s="289" t="s">
        <v>46</v>
      </c>
      <c r="P6" s="280" t="s">
        <v>47</v>
      </c>
      <c r="Q6" s="281"/>
    </row>
    <row r="7" spans="2:17" ht="15" customHeight="1" x14ac:dyDescent="0.25">
      <c r="B7" s="166"/>
      <c r="C7" s="163"/>
      <c r="D7" s="163" t="s">
        <v>147</v>
      </c>
      <c r="E7" s="163"/>
      <c r="F7" s="163" t="s">
        <v>148</v>
      </c>
      <c r="G7" s="163" t="s">
        <v>149</v>
      </c>
      <c r="H7" s="170"/>
      <c r="I7" s="168" t="s">
        <v>147</v>
      </c>
      <c r="J7" s="170"/>
      <c r="K7" s="169" t="s">
        <v>148</v>
      </c>
      <c r="L7" s="170" t="s">
        <v>149</v>
      </c>
      <c r="M7" s="170"/>
      <c r="N7" s="289"/>
      <c r="O7" s="289"/>
      <c r="P7" s="280"/>
      <c r="Q7" s="281"/>
    </row>
    <row r="8" spans="2:17" x14ac:dyDescent="0.25">
      <c r="B8" s="166"/>
      <c r="C8" s="171" t="s">
        <v>150</v>
      </c>
      <c r="D8" s="171" t="s">
        <v>151</v>
      </c>
      <c r="E8" s="171" t="s">
        <v>152</v>
      </c>
      <c r="F8" s="171" t="s">
        <v>153</v>
      </c>
      <c r="G8" s="171" t="s">
        <v>154</v>
      </c>
      <c r="H8" s="172" t="s">
        <v>150</v>
      </c>
      <c r="I8" s="173" t="s">
        <v>151</v>
      </c>
      <c r="J8" s="172" t="s">
        <v>152</v>
      </c>
      <c r="K8" s="174" t="s">
        <v>153</v>
      </c>
      <c r="L8" s="172" t="s">
        <v>154</v>
      </c>
      <c r="M8" s="172" t="s">
        <v>155</v>
      </c>
      <c r="N8" s="289"/>
      <c r="O8" s="289"/>
      <c r="P8" s="280"/>
      <c r="Q8" s="281"/>
    </row>
    <row r="9" spans="2:17" x14ac:dyDescent="0.25">
      <c r="B9" s="166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61">
        <f>ROUND(Schulansatz!C9*Tabellen!D35,0)+ROUND(Schulansatz!D9*Tabellen!D36,0)+ROUND(Schulansatz!E9*Tabellen!D37,0)+ROUND(Schulansatz!F9*Tabellen!D38,0)+ROUND(G9*Tabellen!D39,0)</f>
        <v>0</v>
      </c>
      <c r="O9" s="61">
        <f>ROUND(H9*Tabellen!D40,0)+ROUND(I9*Tabellen!D40,0)+ROUND(Schulansatz!J9*Tabellen!D40,0)+ROUND(Schulansatz!K9*Tabellen!D40,0)+ROUND(L9*Tabellen!D40,0)+ROUND(M9*Tabellen!D40,0)</f>
        <v>0</v>
      </c>
      <c r="P9" s="62">
        <f>N9+O9</f>
        <v>0</v>
      </c>
      <c r="Q9" s="63">
        <f>ROUND(P9*SUMIF(Tabellen!C44:C49,B5,Tabellen!D44:D49),0)</f>
        <v>0</v>
      </c>
    </row>
    <row r="10" spans="2:17" ht="15" customHeight="1" x14ac:dyDescent="0.25"/>
  </sheetData>
  <sheetProtection algorithmName="SHA-512" hashValue="gq1wdIFu1pW1XMgQUq8UwvadasZTEFOwu/gX2ocGXJCONMgF/0dtkZ1q4jWEC9nOq91zh5eB/Z4RNYG98BqQww==" saltValue="vzbZuGgzTw6XGBlL7h3z4g==" spinCount="100000" sheet="1" objects="1" scenarios="1"/>
  <mergeCells count="8">
    <mergeCell ref="P6:P8"/>
    <mergeCell ref="Q6:Q8"/>
    <mergeCell ref="C1:H1"/>
    <mergeCell ref="C5:G5"/>
    <mergeCell ref="H5:M5"/>
    <mergeCell ref="N5:O5"/>
    <mergeCell ref="N6:N8"/>
    <mergeCell ref="O6:O8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H25" sqref="H25"/>
    </sheetView>
  </sheetViews>
  <sheetFormatPr baseColWidth="10" defaultRowHeight="15" x14ac:dyDescent="0.25"/>
  <cols>
    <col min="1" max="1" width="38" bestFit="1" customWidth="1"/>
    <col min="2" max="2" width="26.140625" bestFit="1" customWidth="1"/>
    <col min="4" max="4" width="15.42578125" bestFit="1" customWidth="1"/>
  </cols>
  <sheetData>
    <row r="1" spans="1:10" ht="15.75" x14ac:dyDescent="0.25">
      <c r="A1" s="64" t="s">
        <v>77</v>
      </c>
      <c r="B1" s="16"/>
      <c r="C1" s="293" t="s">
        <v>78</v>
      </c>
      <c r="D1" s="293"/>
      <c r="E1" s="293"/>
      <c r="F1" s="293"/>
      <c r="G1" s="293"/>
      <c r="H1" s="293"/>
      <c r="I1" s="293"/>
      <c r="J1" s="293"/>
    </row>
    <row r="2" spans="1:10" x14ac:dyDescent="0.25">
      <c r="A2" s="64" t="str">
        <f>Berechnungshilfe!D4</f>
        <v>verbandsfreie Gemeinde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16"/>
      <c r="B4" s="65"/>
      <c r="C4" s="66"/>
      <c r="D4" s="291" t="s">
        <v>56</v>
      </c>
      <c r="E4" s="291"/>
      <c r="F4" s="291"/>
      <c r="G4" s="291"/>
      <c r="H4" s="291"/>
      <c r="I4" s="291"/>
      <c r="J4" s="292"/>
    </row>
    <row r="5" spans="1:10" x14ac:dyDescent="0.25">
      <c r="A5" s="16"/>
      <c r="B5" s="67"/>
      <c r="C5" s="18"/>
      <c r="D5" s="290" t="s">
        <v>32</v>
      </c>
      <c r="E5" s="290"/>
      <c r="F5" s="290" t="s">
        <v>31</v>
      </c>
      <c r="G5" s="290"/>
      <c r="H5" s="290" t="s">
        <v>30</v>
      </c>
      <c r="I5" s="290"/>
      <c r="J5" s="68" t="s">
        <v>44</v>
      </c>
    </row>
    <row r="6" spans="1:10" x14ac:dyDescent="0.25">
      <c r="A6" s="16"/>
      <c r="B6" s="67"/>
      <c r="C6" s="18"/>
      <c r="D6" s="18" t="s">
        <v>0</v>
      </c>
      <c r="E6" s="18" t="s">
        <v>44</v>
      </c>
      <c r="F6" s="18" t="s">
        <v>0</v>
      </c>
      <c r="G6" s="18" t="s">
        <v>44</v>
      </c>
      <c r="H6" s="18" t="s">
        <v>0</v>
      </c>
      <c r="I6" s="18" t="s">
        <v>44</v>
      </c>
      <c r="J6" s="69"/>
    </row>
    <row r="7" spans="1:10" ht="15.75" thickBot="1" x14ac:dyDescent="0.3">
      <c r="A7" s="16"/>
      <c r="B7" s="70" t="s">
        <v>6</v>
      </c>
      <c r="C7" s="71"/>
      <c r="D7" s="131"/>
      <c r="E7" s="72">
        <f>ROUND(D7*Tabelle13567[[#This Row],[Spalte2]],0)</f>
        <v>0</v>
      </c>
      <c r="F7" s="131"/>
      <c r="G7" s="72">
        <f>ROUND(F7*Tabellen!L6,0)</f>
        <v>0</v>
      </c>
      <c r="H7" s="131"/>
      <c r="I7" s="72">
        <f>ROUND(H7*Tabellen!L5,0)</f>
        <v>0</v>
      </c>
      <c r="J7" s="73">
        <f>E7+G7+I7</f>
        <v>0</v>
      </c>
    </row>
    <row r="8" spans="1:10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</row>
    <row r="9" spans="1:10" ht="15.75" thickBot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</row>
    <row r="10" spans="1:10" x14ac:dyDescent="0.25">
      <c r="A10" s="16"/>
      <c r="B10" s="65"/>
      <c r="C10" s="66"/>
      <c r="D10" s="291" t="s">
        <v>56</v>
      </c>
      <c r="E10" s="291"/>
      <c r="F10" s="291"/>
      <c r="G10" s="291"/>
      <c r="H10" s="291"/>
      <c r="I10" s="291"/>
      <c r="J10" s="292"/>
    </row>
    <row r="11" spans="1:10" x14ac:dyDescent="0.25">
      <c r="A11" s="16"/>
      <c r="B11" s="67"/>
      <c r="C11" s="18"/>
      <c r="D11" s="290"/>
      <c r="E11" s="290"/>
      <c r="F11" s="290" t="s">
        <v>31</v>
      </c>
      <c r="G11" s="290"/>
      <c r="H11" s="290" t="s">
        <v>30</v>
      </c>
      <c r="I11" s="290"/>
      <c r="J11" s="68" t="s">
        <v>44</v>
      </c>
    </row>
    <row r="12" spans="1:10" x14ac:dyDescent="0.25">
      <c r="A12" s="16"/>
      <c r="B12" s="67"/>
      <c r="C12" s="18"/>
      <c r="D12" s="18"/>
      <c r="E12" s="18"/>
      <c r="F12" s="18" t="s">
        <v>0</v>
      </c>
      <c r="G12" s="18" t="s">
        <v>44</v>
      </c>
      <c r="H12" s="18" t="s">
        <v>0</v>
      </c>
      <c r="I12" s="18" t="s">
        <v>44</v>
      </c>
      <c r="J12" s="69"/>
    </row>
    <row r="13" spans="1:10" ht="15.75" thickBot="1" x14ac:dyDescent="0.3">
      <c r="A13" s="16"/>
      <c r="B13" s="70" t="s">
        <v>10</v>
      </c>
      <c r="C13" s="71"/>
      <c r="D13" s="74"/>
      <c r="E13" s="72"/>
      <c r="F13" s="131"/>
      <c r="G13" s="72">
        <f>ROUND(F13*Tabellen!L16,0)</f>
        <v>0</v>
      </c>
      <c r="H13" s="131"/>
      <c r="I13" s="72">
        <f>ROUND(H13*Tabellen!L15,0)</f>
        <v>0</v>
      </c>
      <c r="J13" s="73">
        <f>E13+G13+I13</f>
        <v>0</v>
      </c>
    </row>
    <row r="14" spans="1:10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</row>
    <row r="15" spans="1:10" ht="15.75" thickBot="1" x14ac:dyDescent="0.3">
      <c r="A15" s="16"/>
      <c r="B15" s="16"/>
      <c r="C15" s="16"/>
      <c r="D15" s="16"/>
      <c r="E15" s="16"/>
      <c r="F15" s="16"/>
      <c r="G15" s="16"/>
      <c r="H15" s="16"/>
      <c r="I15" s="16"/>
      <c r="J15" s="16"/>
    </row>
    <row r="16" spans="1:10" x14ac:dyDescent="0.25">
      <c r="A16" s="16"/>
      <c r="B16" s="65"/>
      <c r="C16" s="66"/>
      <c r="D16" s="291" t="s">
        <v>56</v>
      </c>
      <c r="E16" s="291"/>
      <c r="F16" s="291"/>
      <c r="G16" s="291"/>
      <c r="H16" s="291"/>
      <c r="I16" s="291"/>
      <c r="J16" s="292"/>
    </row>
    <row r="17" spans="1:10" x14ac:dyDescent="0.25">
      <c r="A17" s="16"/>
      <c r="B17" s="67"/>
      <c r="C17" s="18"/>
      <c r="D17" s="290"/>
      <c r="E17" s="290"/>
      <c r="F17" s="290" t="s">
        <v>31</v>
      </c>
      <c r="G17" s="290"/>
      <c r="H17" s="290" t="s">
        <v>30</v>
      </c>
      <c r="I17" s="290"/>
      <c r="J17" s="68" t="s">
        <v>44</v>
      </c>
    </row>
    <row r="18" spans="1:10" x14ac:dyDescent="0.25">
      <c r="A18" s="16"/>
      <c r="B18" s="67"/>
      <c r="C18" s="18"/>
      <c r="D18" s="18"/>
      <c r="E18" s="18"/>
      <c r="F18" s="18" t="s">
        <v>0</v>
      </c>
      <c r="G18" s="18" t="s">
        <v>44</v>
      </c>
      <c r="H18" s="18" t="s">
        <v>0</v>
      </c>
      <c r="I18" s="18" t="s">
        <v>44</v>
      </c>
      <c r="J18" s="69"/>
    </row>
    <row r="19" spans="1:10" ht="15.75" thickBot="1" x14ac:dyDescent="0.3">
      <c r="A19" s="16"/>
      <c r="B19" s="70" t="s">
        <v>8</v>
      </c>
      <c r="C19" s="71"/>
      <c r="D19" s="74"/>
      <c r="E19" s="72"/>
      <c r="F19" s="131"/>
      <c r="G19" s="72">
        <f>ROUND(F19*Tabellen!L22,0)</f>
        <v>0</v>
      </c>
      <c r="H19" s="131"/>
      <c r="I19" s="72">
        <f>ROUND(H19*Tabellen!L21,0)</f>
        <v>0</v>
      </c>
      <c r="J19" s="73">
        <f>E19+G19+I19</f>
        <v>0</v>
      </c>
    </row>
    <row r="20" spans="1:10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</row>
    <row r="21" spans="1:10" ht="15.75" thickBot="1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</row>
    <row r="22" spans="1:10" x14ac:dyDescent="0.25">
      <c r="A22" s="16"/>
      <c r="B22" s="65"/>
      <c r="C22" s="66"/>
      <c r="D22" s="291" t="s">
        <v>56</v>
      </c>
      <c r="E22" s="291"/>
      <c r="F22" s="291"/>
      <c r="G22" s="291"/>
      <c r="H22" s="291"/>
      <c r="I22" s="291"/>
      <c r="J22" s="292"/>
    </row>
    <row r="23" spans="1:10" x14ac:dyDescent="0.25">
      <c r="A23" s="16"/>
      <c r="B23" s="67"/>
      <c r="C23" s="18"/>
      <c r="D23" s="290" t="s">
        <v>32</v>
      </c>
      <c r="E23" s="290"/>
      <c r="F23" s="290" t="s">
        <v>31</v>
      </c>
      <c r="G23" s="290"/>
      <c r="H23" s="290" t="s">
        <v>30</v>
      </c>
      <c r="I23" s="290"/>
      <c r="J23" s="68" t="s">
        <v>44</v>
      </c>
    </row>
    <row r="24" spans="1:10" x14ac:dyDescent="0.25">
      <c r="A24" s="16"/>
      <c r="B24" s="67"/>
      <c r="C24" s="18"/>
      <c r="D24" s="18" t="s">
        <v>0</v>
      </c>
      <c r="E24" s="18" t="s">
        <v>44</v>
      </c>
      <c r="F24" s="18" t="s">
        <v>0</v>
      </c>
      <c r="G24" s="18" t="s">
        <v>44</v>
      </c>
      <c r="H24" s="18" t="s">
        <v>0</v>
      </c>
      <c r="I24" s="18" t="s">
        <v>44</v>
      </c>
      <c r="J24" s="69"/>
    </row>
    <row r="25" spans="1:10" ht="15.75" thickBot="1" x14ac:dyDescent="0.3">
      <c r="A25" s="16"/>
      <c r="B25" s="70" t="str">
        <f>Tabellen!J26</f>
        <v>verbandsfreie Gemeinde</v>
      </c>
      <c r="C25" s="71"/>
      <c r="D25" s="131"/>
      <c r="E25" s="72">
        <f>ROUND(D25*Tabellen!L28,0)</f>
        <v>0</v>
      </c>
      <c r="F25" s="131"/>
      <c r="G25" s="72">
        <f>ROUND(F25*Tabellen!L27,0)</f>
        <v>0</v>
      </c>
      <c r="H25" s="131"/>
      <c r="I25" s="72">
        <f>ROUND(H25*Tabellen!L26,0)</f>
        <v>0</v>
      </c>
      <c r="J25" s="73">
        <f>E25+G25+I25</f>
        <v>0</v>
      </c>
    </row>
    <row r="26" spans="1:10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</row>
    <row r="27" spans="1:10" ht="15.75" thickBot="1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</row>
    <row r="28" spans="1:10" x14ac:dyDescent="0.25">
      <c r="A28" s="16"/>
      <c r="B28" s="65"/>
      <c r="C28" s="66"/>
      <c r="D28" s="291" t="s">
        <v>56</v>
      </c>
      <c r="E28" s="291"/>
      <c r="F28" s="291"/>
      <c r="G28" s="291"/>
      <c r="H28" s="291"/>
      <c r="I28" s="291"/>
      <c r="J28" s="292"/>
    </row>
    <row r="29" spans="1:10" x14ac:dyDescent="0.25">
      <c r="A29" s="16"/>
      <c r="B29" s="67"/>
      <c r="C29" s="18"/>
      <c r="D29" s="290" t="s">
        <v>32</v>
      </c>
      <c r="E29" s="290"/>
      <c r="F29" s="290" t="s">
        <v>31</v>
      </c>
      <c r="G29" s="290"/>
      <c r="H29" s="290" t="s">
        <v>30</v>
      </c>
      <c r="I29" s="290"/>
      <c r="J29" s="68" t="s">
        <v>44</v>
      </c>
    </row>
    <row r="30" spans="1:10" x14ac:dyDescent="0.25">
      <c r="A30" s="16"/>
      <c r="B30" s="67"/>
      <c r="C30" s="18"/>
      <c r="D30" s="18" t="s">
        <v>0</v>
      </c>
      <c r="E30" s="18" t="s">
        <v>44</v>
      </c>
      <c r="F30" s="18" t="s">
        <v>0</v>
      </c>
      <c r="G30" s="18" t="s">
        <v>44</v>
      </c>
      <c r="H30" s="18" t="s">
        <v>0</v>
      </c>
      <c r="I30" s="18" t="s">
        <v>44</v>
      </c>
      <c r="J30" s="69"/>
    </row>
    <row r="31" spans="1:10" ht="15.75" thickBot="1" x14ac:dyDescent="0.3">
      <c r="A31" s="16"/>
      <c r="B31" s="70" t="str">
        <f>Tabellen!J31</f>
        <v>große kreisangehörige Stadt</v>
      </c>
      <c r="C31" s="71"/>
      <c r="D31" s="131"/>
      <c r="E31" s="72">
        <f>ROUND(D31*Tabellen!L33,0)</f>
        <v>0</v>
      </c>
      <c r="F31" s="131"/>
      <c r="G31" s="72">
        <f>ROUND(F31*Tabellen!L32,0)</f>
        <v>0</v>
      </c>
      <c r="H31" s="131"/>
      <c r="I31" s="72">
        <f>ROUND(H31*Tabelle10[[#This Row],[Spalte2]],0)</f>
        <v>0</v>
      </c>
      <c r="J31" s="73">
        <f>E31+G31+I31</f>
        <v>0</v>
      </c>
    </row>
    <row r="32" spans="1:10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</row>
    <row r="33" spans="1:10" ht="15.75" thickBot="1" x14ac:dyDescent="0.3">
      <c r="A33" s="16"/>
      <c r="B33" s="16"/>
      <c r="C33" s="16"/>
      <c r="D33" s="16"/>
      <c r="E33" s="16"/>
      <c r="F33" s="16"/>
      <c r="G33" s="16"/>
      <c r="H33" s="16"/>
      <c r="I33" s="16"/>
      <c r="J33" s="16"/>
    </row>
    <row r="34" spans="1:10" x14ac:dyDescent="0.25">
      <c r="A34" s="16"/>
      <c r="B34" s="65"/>
      <c r="C34" s="66"/>
      <c r="D34" s="291" t="s">
        <v>56</v>
      </c>
      <c r="E34" s="291"/>
      <c r="F34" s="291"/>
      <c r="G34" s="291"/>
      <c r="H34" s="291"/>
      <c r="I34" s="291"/>
      <c r="J34" s="292"/>
    </row>
    <row r="35" spans="1:10" x14ac:dyDescent="0.25">
      <c r="A35" s="16"/>
      <c r="B35" s="67"/>
      <c r="C35" s="18"/>
      <c r="D35" s="290" t="s">
        <v>32</v>
      </c>
      <c r="E35" s="290"/>
      <c r="F35" s="290" t="s">
        <v>31</v>
      </c>
      <c r="G35" s="290"/>
      <c r="H35" s="290" t="s">
        <v>30</v>
      </c>
      <c r="I35" s="290"/>
      <c r="J35" s="68" t="s">
        <v>44</v>
      </c>
    </row>
    <row r="36" spans="1:10" x14ac:dyDescent="0.25">
      <c r="A36" s="16"/>
      <c r="B36" s="67"/>
      <c r="C36" s="18"/>
      <c r="D36" s="18" t="s">
        <v>0</v>
      </c>
      <c r="E36" s="18" t="s">
        <v>44</v>
      </c>
      <c r="F36" s="18" t="s">
        <v>0</v>
      </c>
      <c r="G36" s="18" t="s">
        <v>44</v>
      </c>
      <c r="H36" s="18" t="s">
        <v>0</v>
      </c>
      <c r="I36" s="18" t="s">
        <v>44</v>
      </c>
      <c r="J36" s="69"/>
    </row>
    <row r="37" spans="1:10" ht="15.75" thickBot="1" x14ac:dyDescent="0.3">
      <c r="A37" s="16"/>
      <c r="B37" s="70" t="s">
        <v>9</v>
      </c>
      <c r="C37" s="71"/>
      <c r="D37" s="131"/>
      <c r="E37" s="72">
        <f>ROUND(D37*Tabellen!L39,0)</f>
        <v>0</v>
      </c>
      <c r="F37" s="131"/>
      <c r="G37" s="72">
        <f>ROUND(F37*Tabellen!L38,0)</f>
        <v>0</v>
      </c>
      <c r="H37" s="131"/>
      <c r="I37" s="72">
        <f>ROUND(H37*Tabelle104[[#This Row],[Spalte2]],0)</f>
        <v>0</v>
      </c>
      <c r="J37" s="73">
        <v>0</v>
      </c>
    </row>
  </sheetData>
  <sheetProtection algorithmName="SHA-512" hashValue="qwxHgeI45YhvJFpDTHMZTK1YTIUK1eeWiwbvNYeRKdmWvwjwuMzsalPRC5mSDKgzYmG6PSlfV8SAlCFIQmW1kg==" saltValue="7rW4D1TvpomwM7GialHF6w==" spinCount="100000" sheet="1" objects="1" scenarios="1"/>
  <mergeCells count="25">
    <mergeCell ref="D34:J34"/>
    <mergeCell ref="D35:E35"/>
    <mergeCell ref="F35:G35"/>
    <mergeCell ref="H35:I35"/>
    <mergeCell ref="C1:J1"/>
    <mergeCell ref="D22:J22"/>
    <mergeCell ref="D23:E23"/>
    <mergeCell ref="F23:G23"/>
    <mergeCell ref="H23:I23"/>
    <mergeCell ref="D4:J4"/>
    <mergeCell ref="D5:E5"/>
    <mergeCell ref="F5:G5"/>
    <mergeCell ref="H5:I5"/>
    <mergeCell ref="D10:J10"/>
    <mergeCell ref="D28:J28"/>
    <mergeCell ref="D29:E29"/>
    <mergeCell ref="F29:G29"/>
    <mergeCell ref="H29:I29"/>
    <mergeCell ref="D11:E11"/>
    <mergeCell ref="F11:G11"/>
    <mergeCell ref="H11:I11"/>
    <mergeCell ref="D16:J16"/>
    <mergeCell ref="D17:E17"/>
    <mergeCell ref="F17:G17"/>
    <mergeCell ref="H17:I17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opLeftCell="B1" workbookViewId="0">
      <selection activeCell="G14" sqref="G14"/>
    </sheetView>
  </sheetViews>
  <sheetFormatPr baseColWidth="10" defaultRowHeight="15" x14ac:dyDescent="0.25"/>
  <cols>
    <col min="1" max="1" width="14.5703125" hidden="1" customWidth="1"/>
    <col min="2" max="2" width="13.28515625" customWidth="1"/>
    <col min="3" max="3" width="11.85546875" customWidth="1"/>
    <col min="4" max="4" width="13.140625" customWidth="1"/>
    <col min="5" max="5" width="14.28515625" customWidth="1"/>
    <col min="7" max="7" width="14" customWidth="1"/>
    <col min="8" max="8" width="16" customWidth="1"/>
    <col min="9" max="9" width="14.5703125" bestFit="1" customWidth="1"/>
    <col min="10" max="10" width="15.5703125" customWidth="1"/>
    <col min="11" max="11" width="16.140625" customWidth="1"/>
    <col min="12" max="12" width="15.5703125" customWidth="1"/>
    <col min="13" max="13" width="14.42578125" customWidth="1"/>
    <col min="14" max="14" width="16.42578125" customWidth="1"/>
    <col min="15" max="15" width="14.85546875" customWidth="1"/>
    <col min="16" max="16" width="13.28515625" customWidth="1"/>
  </cols>
  <sheetData>
    <row r="1" spans="1:16" ht="15" customHeight="1" x14ac:dyDescent="0.25">
      <c r="B1" s="294" t="s">
        <v>80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6"/>
    </row>
    <row r="2" spans="1:16" ht="15" customHeight="1" x14ac:dyDescent="0.25">
      <c r="A2" s="59"/>
      <c r="B2" s="297">
        <f>Berechnungshilfe!$D$3</f>
        <v>2026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9"/>
    </row>
    <row r="3" spans="1:16" ht="15" customHeight="1" x14ac:dyDescent="0.25">
      <c r="A3" s="304" t="s">
        <v>103</v>
      </c>
      <c r="B3" s="313" t="s">
        <v>81</v>
      </c>
      <c r="C3" s="300" t="s">
        <v>82</v>
      </c>
      <c r="D3" s="306" t="s">
        <v>83</v>
      </c>
      <c r="E3" s="307"/>
      <c r="F3" s="307"/>
      <c r="G3" s="307"/>
      <c r="H3" s="307"/>
      <c r="I3" s="307" t="s">
        <v>84</v>
      </c>
      <c r="J3" s="307"/>
      <c r="K3" s="307"/>
      <c r="L3" s="307"/>
      <c r="M3" s="307"/>
      <c r="N3" s="307"/>
      <c r="O3" s="307"/>
      <c r="P3" s="307"/>
    </row>
    <row r="4" spans="1:16" x14ac:dyDescent="0.25">
      <c r="A4" s="305"/>
      <c r="B4" s="313"/>
      <c r="C4" s="300"/>
      <c r="D4" s="38"/>
      <c r="E4" s="308" t="s">
        <v>105</v>
      </c>
      <c r="F4" s="309"/>
      <c r="G4" s="39" t="s">
        <v>85</v>
      </c>
      <c r="H4" s="56"/>
      <c r="I4" s="310" t="s">
        <v>86</v>
      </c>
      <c r="J4" s="311"/>
      <c r="K4" s="39"/>
      <c r="L4" s="302" t="s">
        <v>87</v>
      </c>
      <c r="M4" s="303"/>
      <c r="N4" s="312" t="s">
        <v>97</v>
      </c>
      <c r="O4" s="312"/>
      <c r="P4" s="40" t="s">
        <v>88</v>
      </c>
    </row>
    <row r="5" spans="1:16" x14ac:dyDescent="0.25">
      <c r="A5" s="305"/>
      <c r="B5" s="313"/>
      <c r="C5" s="300"/>
      <c r="D5" s="41" t="s">
        <v>89</v>
      </c>
      <c r="E5" s="42" t="s">
        <v>90</v>
      </c>
      <c r="F5" s="39" t="s">
        <v>91</v>
      </c>
      <c r="G5" s="43" t="s">
        <v>92</v>
      </c>
      <c r="H5" s="43" t="s">
        <v>106</v>
      </c>
      <c r="I5" s="39" t="s">
        <v>105</v>
      </c>
      <c r="J5" s="39" t="s">
        <v>93</v>
      </c>
      <c r="K5" s="43" t="s">
        <v>94</v>
      </c>
      <c r="L5" s="44" t="s">
        <v>105</v>
      </c>
      <c r="M5" s="44" t="s">
        <v>93</v>
      </c>
      <c r="N5" s="39" t="s">
        <v>94</v>
      </c>
      <c r="O5" s="44" t="s">
        <v>93</v>
      </c>
      <c r="P5" s="45" t="s">
        <v>95</v>
      </c>
    </row>
    <row r="6" spans="1:16" x14ac:dyDescent="0.25">
      <c r="A6" s="305"/>
      <c r="B6" s="313"/>
      <c r="C6" s="300"/>
      <c r="D6" s="41"/>
      <c r="E6" s="46"/>
      <c r="F6" s="43"/>
      <c r="G6" s="47">
        <f>SUMIF(Tabellen!$A$60:$A$65,Finanzausgleichsumlage!A9,Tabellen!$B$60:$B$65)</f>
        <v>25</v>
      </c>
      <c r="H6" s="43" t="s">
        <v>105</v>
      </c>
      <c r="I6" s="43"/>
      <c r="J6" s="48">
        <f>SUMIF(Tabellen!$A$60:$A$65,Finanzausgleichsumlage!A9,Tabellen!$D$60:$D$65)</f>
        <v>15</v>
      </c>
      <c r="K6" s="43" t="s">
        <v>105</v>
      </c>
      <c r="L6" s="49"/>
      <c r="M6" s="50">
        <f>SUMIF(Tabellen!$A$60:$A$65,Finanzausgleichsumlage!A9,Tabellen!$F$60:$F$65)</f>
        <v>25</v>
      </c>
      <c r="N6" s="43" t="s">
        <v>105</v>
      </c>
      <c r="O6" s="50">
        <f>SUMIF(Tabellen!$A$60:$A$65,Finanzausgleichsumlage!A9,Tabellen!$G$60:$G$65)</f>
        <v>35</v>
      </c>
      <c r="P6" s="45" t="s">
        <v>96</v>
      </c>
    </row>
    <row r="7" spans="1:16" x14ac:dyDescent="0.25">
      <c r="A7" s="305"/>
      <c r="B7" s="313"/>
      <c r="C7" s="300"/>
      <c r="D7" s="41"/>
      <c r="E7" s="46"/>
      <c r="F7" s="43"/>
      <c r="G7" s="43" t="s">
        <v>91</v>
      </c>
      <c r="H7" s="57"/>
      <c r="I7" s="43"/>
      <c r="J7" s="43" t="s">
        <v>91</v>
      </c>
      <c r="K7" s="43"/>
      <c r="L7" s="49"/>
      <c r="M7" s="49" t="s">
        <v>91</v>
      </c>
      <c r="N7" s="43"/>
      <c r="O7" s="49" t="s">
        <v>91</v>
      </c>
      <c r="P7" s="51"/>
    </row>
    <row r="8" spans="1:16" x14ac:dyDescent="0.25">
      <c r="A8" s="305"/>
      <c r="B8" s="314"/>
      <c r="C8" s="301"/>
      <c r="D8" s="52"/>
      <c r="E8" s="52"/>
      <c r="F8" s="52"/>
      <c r="G8" s="52" t="s">
        <v>105</v>
      </c>
      <c r="H8" s="58"/>
      <c r="I8" s="53"/>
      <c r="J8" s="52" t="s">
        <v>104</v>
      </c>
      <c r="K8" s="52"/>
      <c r="L8" s="52"/>
      <c r="M8" s="52" t="s">
        <v>104</v>
      </c>
      <c r="N8" s="52"/>
      <c r="O8" s="52" t="s">
        <v>104</v>
      </c>
      <c r="P8" s="54"/>
    </row>
    <row r="9" spans="1:16" x14ac:dyDescent="0.25">
      <c r="A9" s="16" t="str">
        <f>Berechnungshilfe!D4</f>
        <v>verbandsfreie Gemeinde</v>
      </c>
      <c r="B9" s="19" t="e">
        <f>Berechnungshilfe!D44</f>
        <v>#DIV/0!</v>
      </c>
      <c r="C9" s="19">
        <f>Berechnungshilfe!D43</f>
        <v>0</v>
      </c>
      <c r="D9" s="19" t="e">
        <f>B9-C9</f>
        <v>#DIV/0!</v>
      </c>
      <c r="E9" s="19" t="e">
        <f>IF(D9&gt;0,D9,0)</f>
        <v>#DIV/0!</v>
      </c>
      <c r="F9" s="55" t="e">
        <f>(E9/C9*100)</f>
        <v>#DIV/0!</v>
      </c>
      <c r="G9" s="19" t="e">
        <f>ROUND(IF(E9&gt;0,IF(E9&gt;((SUMIF(Tabellen!$A$60:$A$65,Finanzausgleichsumlage!A9,Tabellen!$B$60:$B$65)/100)*Finanzausgleichsumlage!C9),SUMIF(Tabellen!$A$60:$A$65,Finanzausgleichsumlage!A9,Tabellen!$B$60:$B$65)/100*Finanzausgleichsumlage!C9),E9),0)</f>
        <v>#DIV/0!</v>
      </c>
      <c r="H9" s="19" t="e">
        <f>IF(G9=0,0,E9-G9)</f>
        <v>#DIV/0!</v>
      </c>
      <c r="I9" s="19" t="e">
        <f>ROUND(IF(H9&gt;0,IF(E9&gt;((SUMIF(Tabellen!$A$60:$A$65,Finanzausgleichsumlage!A9,Tabellen!$C$60:$C$65)/100)*Finanzausgleichsumlage!C9),((SUMIF(Tabellen!$A$60:$A$65,Finanzausgleichsumlage!A9,Tabellen!$C$60:$C$65)-SUMIF(Tabellen!$A$60:$A$65,Finanzausgleichsumlage!A9,Tabellen!$B$60:$B$65))/100*Finanzausgleichsumlage!C9),Finanzausgleichsumlage!H9),0),0)</f>
        <v>#DIV/0!</v>
      </c>
      <c r="J9" s="23" t="e">
        <f>ROUND(IF(I9&gt;0,I9*(SUMIF(Tabellen!$A$60:$A$65,Finanzausgleichsumlage!A9,Tabellen!$D$60:$D$65)/100),0),2)</f>
        <v>#DIV/0!</v>
      </c>
      <c r="K9" s="19" t="e">
        <f>IF(H9&gt;0,H9-I9,0)</f>
        <v>#DIV/0!</v>
      </c>
      <c r="L9" s="19" t="e">
        <f>ROUND(IF(K9&gt;0,IF(E9&gt;(SUMIF(Tabellen!$A$60:$A$65,Finanzausgleichsumlage!A9,Tabellen!$E$60:$E$65)/100*Finanzausgleichsumlage!C9),(SUMIF(Tabellen!$A$60:$A$65,Finanzausgleichsumlage!A9,Tabellen!$E$60:$E$65)-SUMIF(Tabellen!$A$60:$A$65,Finanzausgleichsumlage!A9,Tabellen!$C$60:$C$65))/100*Finanzausgleichsumlage!C9,Finanzausgleichsumlage!K9),0),0)</f>
        <v>#DIV/0!</v>
      </c>
      <c r="M9" s="23" t="e">
        <f>ROUND(IF(L9&gt;0,L9*SUMIF(Tabellen!$A$60:$A$65,Finanzausgleichsumlage!A9,Tabellen!$F$60:$F$65)/100,0),2)</f>
        <v>#DIV/0!</v>
      </c>
      <c r="N9" s="19" t="e">
        <f>ROUND(IF(E9&gt;0,IF(E9&gt;(SUMIF(Tabellen!$A$60:$A$65,Finanzausgleichsumlage!A9,Tabellen!$E$60:$E$65)/100*Finanzausgleichsumlage!C9),Finanzausgleichsumlage!E9-Finanzausgleichsumlage!G9-Finanzausgleichsumlage!I9-Finanzausgleichsumlage!L9,0),0),0)</f>
        <v>#DIV/0!</v>
      </c>
      <c r="O9" s="23" t="e">
        <f>ROUND(IF(N9&gt;0,N9*(SUMIF(Tabellen!$A$60:$A$65,Finanzausgleichsumlage!A9,Tabellen!$G$60:$G$65)/100),0),2)</f>
        <v>#DIV/0!</v>
      </c>
      <c r="P9" s="19" t="e">
        <f>ROUNDDOWN(SUM(J9+M9+O9),0)</f>
        <v>#DIV/0!</v>
      </c>
    </row>
  </sheetData>
  <sheetProtection algorithmName="SHA-512" hashValue="5cSiSSZN2FeNKpr2Q8OQT5M8X8YgKJCdyIGpyXlRnpnPyN5pdAOIEUUZHrgDGfUcXNCPcCHEKVVnndlogF2NpQ==" saltValue="B5AXYewqMAGJVI2Pm5A/jw==" spinCount="100000" sheet="1" objects="1" scenarios="1"/>
  <mergeCells count="11">
    <mergeCell ref="B1:P1"/>
    <mergeCell ref="B2:P2"/>
    <mergeCell ref="C3:C8"/>
    <mergeCell ref="L4:M4"/>
    <mergeCell ref="A3:A8"/>
    <mergeCell ref="D3:H3"/>
    <mergeCell ref="I3:P3"/>
    <mergeCell ref="E4:F4"/>
    <mergeCell ref="I4:J4"/>
    <mergeCell ref="N4:O4"/>
    <mergeCell ref="B3:B8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7"/>
  <sheetViews>
    <sheetView workbookViewId="0">
      <selection activeCell="C28" sqref="C28"/>
    </sheetView>
  </sheetViews>
  <sheetFormatPr baseColWidth="10" defaultRowHeight="15" x14ac:dyDescent="0.25"/>
  <cols>
    <col min="1" max="1" width="79.140625" bestFit="1" customWidth="1"/>
    <col min="2" max="2" width="79.140625" customWidth="1"/>
    <col min="3" max="3" width="17.140625" bestFit="1" customWidth="1"/>
  </cols>
  <sheetData>
    <row r="2" spans="1:3" x14ac:dyDescent="0.25">
      <c r="C2" s="13" t="s">
        <v>76</v>
      </c>
    </row>
    <row r="3" spans="1:3" x14ac:dyDescent="0.25">
      <c r="A3" s="5" t="s">
        <v>68</v>
      </c>
      <c r="B3" s="5"/>
      <c r="C3" s="179">
        <v>1484.69</v>
      </c>
    </row>
    <row r="4" spans="1:3" x14ac:dyDescent="0.25">
      <c r="A4" s="5" t="s">
        <v>156</v>
      </c>
      <c r="B4" s="5"/>
      <c r="C4" s="179">
        <v>1128.3599999999999</v>
      </c>
    </row>
    <row r="5" spans="1:3" x14ac:dyDescent="0.25">
      <c r="A5" s="6"/>
      <c r="B5" s="6"/>
      <c r="C5" s="10"/>
    </row>
    <row r="6" spans="1:3" x14ac:dyDescent="0.25">
      <c r="A6" s="9" t="s">
        <v>18</v>
      </c>
      <c r="B6" s="9"/>
      <c r="C6" s="10"/>
    </row>
    <row r="7" spans="1:3" x14ac:dyDescent="0.25">
      <c r="A7" s="7" t="s">
        <v>74</v>
      </c>
      <c r="B7" s="7" t="s">
        <v>6</v>
      </c>
      <c r="C7" s="180">
        <v>1057</v>
      </c>
    </row>
    <row r="8" spans="1:3" x14ac:dyDescent="0.25">
      <c r="A8" s="7" t="s">
        <v>74</v>
      </c>
      <c r="B8" s="7" t="s">
        <v>7</v>
      </c>
      <c r="C8" s="180">
        <v>1273</v>
      </c>
    </row>
    <row r="9" spans="1:3" x14ac:dyDescent="0.25">
      <c r="A9" s="7" t="s">
        <v>74</v>
      </c>
      <c r="B9" s="7" t="s">
        <v>11</v>
      </c>
      <c r="C9" s="180">
        <v>1273</v>
      </c>
    </row>
    <row r="10" spans="1:3" x14ac:dyDescent="0.25">
      <c r="A10" s="7" t="s">
        <v>74</v>
      </c>
      <c r="B10" s="7" t="s">
        <v>8</v>
      </c>
      <c r="C10" s="180">
        <v>851</v>
      </c>
    </row>
    <row r="11" spans="1:3" x14ac:dyDescent="0.25">
      <c r="A11" s="7" t="s">
        <v>74</v>
      </c>
      <c r="B11" s="7" t="s">
        <v>9</v>
      </c>
      <c r="C11" s="180">
        <v>505</v>
      </c>
    </row>
    <row r="12" spans="1:3" x14ac:dyDescent="0.25">
      <c r="A12" s="7" t="s">
        <v>74</v>
      </c>
      <c r="B12" s="7" t="s">
        <v>10</v>
      </c>
      <c r="C12" s="180">
        <v>1292</v>
      </c>
    </row>
    <row r="13" spans="1:3" x14ac:dyDescent="0.25">
      <c r="A13" s="7"/>
      <c r="B13" s="7"/>
      <c r="C13" s="11"/>
    </row>
    <row r="14" spans="1:3" ht="29.25" x14ac:dyDescent="0.25">
      <c r="A14" s="8" t="s">
        <v>75</v>
      </c>
      <c r="B14" s="7" t="s">
        <v>6</v>
      </c>
      <c r="C14" s="179">
        <v>736316687.5</v>
      </c>
    </row>
    <row r="15" spans="1:3" ht="29.25" x14ac:dyDescent="0.25">
      <c r="A15" s="8" t="s">
        <v>165</v>
      </c>
      <c r="B15" s="7" t="s">
        <v>9</v>
      </c>
      <c r="C15" s="191">
        <v>1322061922.9300001</v>
      </c>
    </row>
    <row r="16" spans="1:3" ht="29.25" hidden="1" x14ac:dyDescent="0.25">
      <c r="A16" s="8" t="s">
        <v>75</v>
      </c>
      <c r="B16" s="7" t="s">
        <v>7</v>
      </c>
      <c r="C16" s="14">
        <v>1</v>
      </c>
    </row>
    <row r="17" spans="1:3" ht="29.25" hidden="1" x14ac:dyDescent="0.25">
      <c r="A17" s="8" t="s">
        <v>75</v>
      </c>
      <c r="B17" s="7" t="s">
        <v>11</v>
      </c>
      <c r="C17" s="14">
        <v>1</v>
      </c>
    </row>
    <row r="18" spans="1:3" ht="29.25" hidden="1" x14ac:dyDescent="0.25">
      <c r="A18" s="8" t="s">
        <v>75</v>
      </c>
      <c r="B18" s="7" t="s">
        <v>8</v>
      </c>
      <c r="C18" s="14">
        <v>1</v>
      </c>
    </row>
    <row r="19" spans="1:3" ht="29.25" hidden="1" x14ac:dyDescent="0.25">
      <c r="A19" s="8" t="s">
        <v>75</v>
      </c>
      <c r="B19" s="7" t="s">
        <v>10</v>
      </c>
      <c r="C19" s="14">
        <v>1</v>
      </c>
    </row>
    <row r="20" spans="1:3" x14ac:dyDescent="0.25">
      <c r="A20" s="8"/>
      <c r="B20" s="7"/>
      <c r="C20" s="11"/>
    </row>
    <row r="21" spans="1:3" x14ac:dyDescent="0.25">
      <c r="A21" s="12" t="s">
        <v>137</v>
      </c>
      <c r="B21" s="7"/>
      <c r="C21" s="11"/>
    </row>
    <row r="22" spans="1:3" x14ac:dyDescent="0.25">
      <c r="A22" s="7" t="s">
        <v>74</v>
      </c>
      <c r="B22" s="7" t="s">
        <v>6</v>
      </c>
      <c r="C22" s="180">
        <v>1419</v>
      </c>
    </row>
    <row r="23" spans="1:3" x14ac:dyDescent="0.25">
      <c r="A23" s="7" t="s">
        <v>74</v>
      </c>
      <c r="B23" s="7" t="s">
        <v>7</v>
      </c>
      <c r="C23" s="180">
        <v>1548</v>
      </c>
    </row>
    <row r="24" spans="1:3" x14ac:dyDescent="0.25">
      <c r="A24" s="7" t="s">
        <v>74</v>
      </c>
      <c r="B24" s="7" t="s">
        <v>11</v>
      </c>
      <c r="C24" s="180">
        <v>1548</v>
      </c>
    </row>
    <row r="25" spans="1:3" x14ac:dyDescent="0.25">
      <c r="A25" s="7" t="s">
        <v>74</v>
      </c>
      <c r="B25" s="7" t="s">
        <v>8</v>
      </c>
      <c r="C25" s="180">
        <v>2308</v>
      </c>
    </row>
    <row r="26" spans="1:3" x14ac:dyDescent="0.25">
      <c r="A26" s="7" t="s">
        <v>74</v>
      </c>
      <c r="B26" s="7" t="s">
        <v>9</v>
      </c>
      <c r="C26" s="180">
        <v>0</v>
      </c>
    </row>
    <row r="27" spans="1:3" x14ac:dyDescent="0.25">
      <c r="A27" s="7" t="s">
        <v>74</v>
      </c>
      <c r="B27" s="7" t="s">
        <v>10</v>
      </c>
      <c r="C27" s="180">
        <v>1578</v>
      </c>
    </row>
  </sheetData>
  <sheetProtection algorithmName="SHA-512" hashValue="VgVDW4LZkDaem2BeYzvOxjyTQiIxFM8oCpcv2rWTAY7dkPqp3x2KZbOU2JMY4sXP+29NzFgbAWzkDRVSVrVfHA==" saltValue="1NO8VvR+uGZATKBORcwb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topLeftCell="A67" workbookViewId="0">
      <selection activeCell="A88" sqref="A88:D93"/>
    </sheetView>
  </sheetViews>
  <sheetFormatPr baseColWidth="10" defaultRowHeight="15" x14ac:dyDescent="0.25"/>
  <cols>
    <col min="1" max="3" width="26.140625" bestFit="1" customWidth="1"/>
    <col min="4" max="4" width="13.28515625" customWidth="1"/>
    <col min="5" max="5" width="16.5703125" bestFit="1" customWidth="1"/>
    <col min="6" max="6" width="26.140625" bestFit="1" customWidth="1"/>
    <col min="7" max="7" width="17.5703125" bestFit="1" customWidth="1"/>
    <col min="10" max="11" width="26.140625" bestFit="1" customWidth="1"/>
    <col min="14" max="14" width="15.42578125" bestFit="1" customWidth="1"/>
    <col min="15" max="15" width="10.140625" bestFit="1" customWidth="1"/>
  </cols>
  <sheetData>
    <row r="1" spans="2:15" x14ac:dyDescent="0.25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2:15" x14ac:dyDescent="0.25">
      <c r="B2" s="16" t="s">
        <v>12</v>
      </c>
      <c r="C2" s="17" t="s">
        <v>13</v>
      </c>
      <c r="D2" s="16"/>
      <c r="E2" s="16"/>
      <c r="F2" s="16"/>
      <c r="G2" s="17"/>
      <c r="H2" s="16"/>
      <c r="I2" s="16"/>
      <c r="J2" s="16"/>
      <c r="K2" s="18"/>
      <c r="L2" s="18"/>
      <c r="M2" s="1"/>
      <c r="N2" s="1"/>
      <c r="O2" s="1"/>
    </row>
    <row r="3" spans="2:15" x14ac:dyDescent="0.25">
      <c r="B3" s="16" t="s">
        <v>6</v>
      </c>
      <c r="C3" s="17">
        <v>1</v>
      </c>
      <c r="D3" s="16"/>
      <c r="E3" s="16"/>
      <c r="F3" s="16"/>
      <c r="G3" s="19"/>
      <c r="H3" s="16"/>
      <c r="I3" s="16"/>
      <c r="J3" s="16"/>
      <c r="K3" s="315"/>
      <c r="L3" s="315"/>
      <c r="M3" s="1"/>
      <c r="N3" s="317"/>
      <c r="O3" s="317"/>
    </row>
    <row r="4" spans="2:15" x14ac:dyDescent="0.25">
      <c r="B4" s="16" t="s">
        <v>7</v>
      </c>
      <c r="C4" s="17">
        <v>0.6</v>
      </c>
      <c r="D4" s="16"/>
      <c r="E4" s="16"/>
      <c r="F4" s="16"/>
      <c r="G4" s="19"/>
      <c r="H4" s="16"/>
      <c r="I4" s="16"/>
      <c r="J4" s="16"/>
      <c r="K4" s="18" t="s">
        <v>12</v>
      </c>
      <c r="L4" s="20" t="s">
        <v>13</v>
      </c>
      <c r="M4" s="1"/>
    </row>
    <row r="5" spans="2:15" x14ac:dyDescent="0.25">
      <c r="B5" s="16" t="s">
        <v>11</v>
      </c>
      <c r="C5" s="17">
        <v>0.66</v>
      </c>
      <c r="D5" s="16"/>
      <c r="E5" s="16"/>
      <c r="F5" s="16"/>
      <c r="G5" s="19"/>
      <c r="H5" s="16"/>
      <c r="I5" s="16"/>
      <c r="J5" s="16" t="s">
        <v>6</v>
      </c>
      <c r="K5" s="18" t="s">
        <v>30</v>
      </c>
      <c r="L5" s="21">
        <v>2.5679500000000001E-2</v>
      </c>
      <c r="M5" s="1"/>
    </row>
    <row r="6" spans="2:15" x14ac:dyDescent="0.25">
      <c r="B6" s="16" t="s">
        <v>8</v>
      </c>
      <c r="C6" s="17">
        <v>0.3</v>
      </c>
      <c r="D6" s="16"/>
      <c r="E6" s="16"/>
      <c r="F6" s="16"/>
      <c r="G6" s="19"/>
      <c r="H6" s="16"/>
      <c r="I6" s="16"/>
      <c r="J6" s="16" t="s">
        <v>6</v>
      </c>
      <c r="K6" s="18" t="s">
        <v>31</v>
      </c>
      <c r="L6" s="21">
        <v>7.3369999999999998E-3</v>
      </c>
      <c r="M6" s="1"/>
    </row>
    <row r="7" spans="2:15" x14ac:dyDescent="0.25">
      <c r="B7" s="16" t="s">
        <v>9</v>
      </c>
      <c r="C7" s="17">
        <v>0.4</v>
      </c>
      <c r="D7" s="16"/>
      <c r="E7" s="16"/>
      <c r="F7" s="16"/>
      <c r="G7" s="19"/>
      <c r="H7" s="16"/>
      <c r="I7" s="16"/>
      <c r="J7" s="16" t="s">
        <v>6</v>
      </c>
      <c r="K7" s="18" t="s">
        <v>32</v>
      </c>
      <c r="L7" s="21">
        <v>2.1134E-2</v>
      </c>
      <c r="M7" s="1"/>
    </row>
    <row r="8" spans="2:15" x14ac:dyDescent="0.25">
      <c r="B8" s="16" t="s">
        <v>10</v>
      </c>
      <c r="C8" s="17">
        <v>0.3</v>
      </c>
      <c r="D8" s="16"/>
      <c r="E8" s="16"/>
      <c r="F8" s="16"/>
      <c r="G8" s="19"/>
      <c r="H8" s="16"/>
      <c r="I8" s="16"/>
      <c r="J8" s="16"/>
      <c r="K8" s="18"/>
      <c r="L8" s="22"/>
      <c r="M8" s="1"/>
      <c r="N8" s="1"/>
      <c r="O8" s="1"/>
    </row>
    <row r="9" spans="2:15" x14ac:dyDescent="0.25">
      <c r="B9" s="16"/>
      <c r="C9" s="16"/>
      <c r="D9" s="16"/>
      <c r="E9" s="16"/>
      <c r="F9" s="16"/>
      <c r="G9" s="16"/>
      <c r="H9" s="16"/>
      <c r="I9" s="16"/>
      <c r="J9" s="16"/>
      <c r="K9" s="18"/>
      <c r="L9" s="22"/>
      <c r="M9" s="1"/>
      <c r="N9" s="1"/>
      <c r="O9" s="1"/>
    </row>
    <row r="10" spans="2:15" x14ac:dyDescent="0.25">
      <c r="B10" s="16"/>
      <c r="C10" s="16"/>
      <c r="D10" s="16"/>
      <c r="E10" s="16"/>
      <c r="F10" s="16"/>
      <c r="G10" s="16"/>
      <c r="H10" s="16"/>
      <c r="I10" s="16"/>
      <c r="J10" s="16"/>
      <c r="K10" s="18"/>
      <c r="L10" s="22"/>
      <c r="M10" s="1"/>
      <c r="N10" s="1"/>
      <c r="O10" s="1"/>
    </row>
    <row r="11" spans="2:15" x14ac:dyDescent="0.25">
      <c r="B11" s="16"/>
      <c r="C11" s="16"/>
      <c r="D11" s="16"/>
      <c r="E11" s="16"/>
      <c r="F11" s="16"/>
      <c r="G11" s="16"/>
      <c r="H11" s="16"/>
      <c r="I11" s="16"/>
      <c r="J11" s="16"/>
      <c r="K11" s="18"/>
      <c r="L11" s="18"/>
      <c r="M11" s="1"/>
      <c r="N11" s="1"/>
      <c r="O11" s="1"/>
    </row>
    <row r="12" spans="2:15" x14ac:dyDescent="0.25">
      <c r="B12" s="16"/>
      <c r="C12" s="16"/>
      <c r="D12" s="16"/>
      <c r="E12" s="16"/>
      <c r="F12" s="16"/>
      <c r="G12" s="16"/>
      <c r="H12" s="16"/>
      <c r="I12" s="16"/>
      <c r="J12" s="16"/>
      <c r="K12" s="18"/>
      <c r="L12" s="18"/>
      <c r="M12" s="1"/>
      <c r="N12" s="1"/>
      <c r="O12" s="1"/>
    </row>
    <row r="13" spans="2:15" x14ac:dyDescent="0.25">
      <c r="B13" s="16" t="s">
        <v>12</v>
      </c>
      <c r="C13" s="17" t="s">
        <v>13</v>
      </c>
      <c r="D13" s="16"/>
      <c r="E13" s="16"/>
      <c r="F13" s="16" t="s">
        <v>12</v>
      </c>
      <c r="G13" s="17" t="s">
        <v>13</v>
      </c>
      <c r="H13" s="16"/>
      <c r="I13" s="16"/>
      <c r="J13" s="16"/>
      <c r="K13" s="316"/>
      <c r="L13" s="316"/>
      <c r="M13" s="1"/>
      <c r="N13" s="317"/>
      <c r="O13" s="317"/>
    </row>
    <row r="14" spans="2:15" x14ac:dyDescent="0.25">
      <c r="B14" s="16" t="s">
        <v>6</v>
      </c>
      <c r="C14" s="23">
        <v>4.8</v>
      </c>
      <c r="D14" s="16"/>
      <c r="E14" s="16"/>
      <c r="F14" s="16" t="s">
        <v>6</v>
      </c>
      <c r="G14" s="24">
        <v>0.26679999999999998</v>
      </c>
      <c r="H14" s="16"/>
      <c r="I14" s="16"/>
      <c r="J14" s="16"/>
      <c r="K14" s="18" t="s">
        <v>12</v>
      </c>
      <c r="L14" s="20" t="s">
        <v>13</v>
      </c>
      <c r="M14" s="1"/>
    </row>
    <row r="15" spans="2:15" x14ac:dyDescent="0.25">
      <c r="B15" s="16" t="s">
        <v>7</v>
      </c>
      <c r="C15" s="23">
        <v>1.4</v>
      </c>
      <c r="D15" s="16"/>
      <c r="E15" s="16"/>
      <c r="F15" s="16" t="s">
        <v>7</v>
      </c>
      <c r="G15" s="24">
        <v>0.26679999999999998</v>
      </c>
      <c r="H15" s="16"/>
      <c r="I15" s="16"/>
      <c r="J15" s="16" t="s">
        <v>10</v>
      </c>
      <c r="K15" s="18" t="s">
        <v>30</v>
      </c>
      <c r="L15" s="21">
        <v>7.7038499999999999E-3</v>
      </c>
      <c r="M15" s="1"/>
    </row>
    <row r="16" spans="2:15" x14ac:dyDescent="0.25">
      <c r="B16" s="16" t="s">
        <v>11</v>
      </c>
      <c r="C16" s="23">
        <v>1.4</v>
      </c>
      <c r="D16" s="16"/>
      <c r="E16" s="16"/>
      <c r="F16" s="16" t="s">
        <v>11</v>
      </c>
      <c r="G16" s="24">
        <v>0.26679999999999998</v>
      </c>
      <c r="H16" s="16"/>
      <c r="I16" s="16"/>
      <c r="J16" s="16" t="s">
        <v>10</v>
      </c>
      <c r="K16" s="18" t="s">
        <v>31</v>
      </c>
      <c r="L16" s="21">
        <v>2.2011000000000001E-3</v>
      </c>
      <c r="M16" s="1"/>
    </row>
    <row r="17" spans="2:15" x14ac:dyDescent="0.25">
      <c r="B17" s="16" t="s">
        <v>8</v>
      </c>
      <c r="C17" s="23">
        <v>2</v>
      </c>
      <c r="D17" s="16"/>
      <c r="E17" s="16"/>
      <c r="F17" s="16" t="s">
        <v>8</v>
      </c>
      <c r="G17" s="24">
        <v>0.16008</v>
      </c>
      <c r="H17" s="16"/>
      <c r="I17" s="16"/>
      <c r="J17" s="16"/>
      <c r="K17" s="18"/>
      <c r="L17" s="21"/>
      <c r="M17" s="1"/>
    </row>
    <row r="18" spans="2:15" x14ac:dyDescent="0.25">
      <c r="B18" s="16" t="s">
        <v>9</v>
      </c>
      <c r="C18" s="23">
        <v>7</v>
      </c>
      <c r="D18" s="16"/>
      <c r="E18" s="16"/>
      <c r="F18" s="16" t="s">
        <v>9</v>
      </c>
      <c r="G18" s="24">
        <v>0</v>
      </c>
      <c r="H18" s="16"/>
      <c r="I18" s="16"/>
      <c r="J18" s="16"/>
      <c r="K18" s="18"/>
      <c r="L18" s="18"/>
      <c r="M18" s="1"/>
      <c r="N18" s="1"/>
      <c r="O18" s="1"/>
    </row>
    <row r="19" spans="2:15" x14ac:dyDescent="0.25">
      <c r="B19" s="16" t="s">
        <v>10</v>
      </c>
      <c r="C19" s="23">
        <v>0.1</v>
      </c>
      <c r="D19" s="16"/>
      <c r="E19" s="16"/>
      <c r="F19" s="16" t="s">
        <v>10</v>
      </c>
      <c r="G19" s="24">
        <v>0.10668</v>
      </c>
      <c r="H19" s="16"/>
      <c r="I19" s="16"/>
      <c r="J19" s="16"/>
      <c r="K19" s="316"/>
      <c r="L19" s="316"/>
      <c r="M19" s="1"/>
      <c r="N19" s="1"/>
      <c r="O19" s="1"/>
    </row>
    <row r="20" spans="2:15" x14ac:dyDescent="0.25">
      <c r="B20" s="16"/>
      <c r="C20" s="16"/>
      <c r="D20" s="16"/>
      <c r="E20" s="16"/>
      <c r="F20" s="16"/>
      <c r="G20" s="16"/>
      <c r="H20" s="16"/>
      <c r="I20" s="16"/>
      <c r="J20" s="16"/>
      <c r="K20" s="18" t="s">
        <v>12</v>
      </c>
      <c r="L20" s="20" t="s">
        <v>13</v>
      </c>
      <c r="M20" s="1"/>
      <c r="N20" s="1"/>
      <c r="O20" s="1"/>
    </row>
    <row r="21" spans="2:15" x14ac:dyDescent="0.25">
      <c r="B21" s="16"/>
      <c r="C21" s="16"/>
      <c r="D21" s="16"/>
      <c r="E21" s="16"/>
      <c r="F21" s="16"/>
      <c r="G21" s="16"/>
      <c r="H21" s="16"/>
      <c r="I21" s="16"/>
      <c r="J21" s="16" t="s">
        <v>8</v>
      </c>
      <c r="K21" s="18" t="s">
        <v>30</v>
      </c>
      <c r="L21" s="21">
        <v>1.7975649999999999E-2</v>
      </c>
      <c r="M21" s="1"/>
      <c r="N21" s="1"/>
      <c r="O21" s="1"/>
    </row>
    <row r="22" spans="2:15" x14ac:dyDescent="0.25">
      <c r="B22" s="25" t="s">
        <v>12</v>
      </c>
      <c r="C22" s="26" t="s">
        <v>13</v>
      </c>
      <c r="D22" s="16"/>
      <c r="E22" s="16"/>
      <c r="F22" s="16"/>
      <c r="G22" s="16"/>
      <c r="H22" s="16"/>
      <c r="I22" s="16"/>
      <c r="J22" s="16" t="s">
        <v>8</v>
      </c>
      <c r="K22" s="18" t="s">
        <v>31</v>
      </c>
      <c r="L22" s="21">
        <v>5.1358999999999997E-3</v>
      </c>
      <c r="M22" s="1"/>
      <c r="N22" s="1"/>
      <c r="O22" s="1"/>
    </row>
    <row r="23" spans="2:15" x14ac:dyDescent="0.25">
      <c r="B23" s="27" t="s">
        <v>6</v>
      </c>
      <c r="C23" s="28">
        <v>0.03</v>
      </c>
      <c r="D23" s="16"/>
      <c r="E23" s="16"/>
      <c r="F23" s="16"/>
      <c r="G23" s="16"/>
      <c r="H23" s="16"/>
      <c r="I23" s="16"/>
      <c r="J23" s="16"/>
      <c r="K23" s="18"/>
      <c r="L23" s="18"/>
      <c r="M23" s="1"/>
      <c r="N23" s="1"/>
      <c r="O23" s="1"/>
    </row>
    <row r="24" spans="2:15" x14ac:dyDescent="0.25">
      <c r="B24" s="29" t="s">
        <v>7</v>
      </c>
      <c r="C24" s="30">
        <v>0</v>
      </c>
      <c r="D24" s="16"/>
      <c r="E24" s="16"/>
      <c r="F24" s="16"/>
      <c r="G24" s="16"/>
      <c r="H24" s="16"/>
      <c r="I24" s="16"/>
      <c r="J24" s="16"/>
      <c r="K24" s="16"/>
      <c r="L24" s="16"/>
    </row>
    <row r="25" spans="2:15" x14ac:dyDescent="0.25">
      <c r="B25" s="27" t="s">
        <v>11</v>
      </c>
      <c r="C25" s="28">
        <v>0</v>
      </c>
      <c r="D25" s="16"/>
      <c r="E25" s="16"/>
      <c r="F25" s="16"/>
      <c r="G25" s="16"/>
      <c r="H25" s="16"/>
      <c r="I25" s="16"/>
      <c r="J25" s="16"/>
      <c r="K25" s="18" t="s">
        <v>12</v>
      </c>
      <c r="L25" s="20" t="s">
        <v>13</v>
      </c>
    </row>
    <row r="26" spans="2:15" x14ac:dyDescent="0.25">
      <c r="B26" s="29" t="s">
        <v>8</v>
      </c>
      <c r="C26" s="30">
        <v>0</v>
      </c>
      <c r="D26" s="16"/>
      <c r="E26" s="16"/>
      <c r="F26" s="16"/>
      <c r="G26" s="16"/>
      <c r="H26" s="16"/>
      <c r="I26" s="16"/>
      <c r="J26" s="16" t="s">
        <v>7</v>
      </c>
      <c r="K26" s="18" t="s">
        <v>30</v>
      </c>
      <c r="L26" s="21">
        <v>2.5679500000000001E-2</v>
      </c>
    </row>
    <row r="27" spans="2:15" x14ac:dyDescent="0.25">
      <c r="B27" s="27" t="s">
        <v>9</v>
      </c>
      <c r="C27" s="28">
        <v>0.02</v>
      </c>
      <c r="D27" s="16"/>
      <c r="E27" s="16"/>
      <c r="F27" s="16"/>
      <c r="G27" s="16"/>
      <c r="H27" s="16"/>
      <c r="I27" s="16"/>
      <c r="J27" s="16" t="s">
        <v>7</v>
      </c>
      <c r="K27" s="18" t="s">
        <v>31</v>
      </c>
      <c r="L27" s="21">
        <v>7.3369999999999998E-3</v>
      </c>
    </row>
    <row r="28" spans="2:15" x14ac:dyDescent="0.25">
      <c r="B28" s="29" t="s">
        <v>10</v>
      </c>
      <c r="C28" s="30">
        <v>0</v>
      </c>
      <c r="D28" s="16"/>
      <c r="E28" s="16"/>
      <c r="F28" s="16"/>
      <c r="G28" s="16"/>
      <c r="H28" s="16"/>
      <c r="I28" s="16"/>
      <c r="J28" s="16" t="s">
        <v>7</v>
      </c>
      <c r="K28" s="18" t="s">
        <v>32</v>
      </c>
      <c r="L28" s="21">
        <v>2.1134E-2</v>
      </c>
    </row>
    <row r="29" spans="2:15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2:15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8" t="s">
        <v>12</v>
      </c>
      <c r="L30" s="20" t="s">
        <v>13</v>
      </c>
    </row>
    <row r="31" spans="2:15" x14ac:dyDescent="0.25">
      <c r="B31" s="16"/>
      <c r="C31" s="16"/>
      <c r="D31" s="16"/>
      <c r="E31" s="16"/>
      <c r="F31" s="16"/>
      <c r="G31" s="16"/>
      <c r="H31" s="16"/>
      <c r="I31" s="16"/>
      <c r="J31" s="16" t="s">
        <v>11</v>
      </c>
      <c r="K31" s="18" t="s">
        <v>30</v>
      </c>
      <c r="L31" s="21">
        <v>2.5679500000000001E-2</v>
      </c>
    </row>
    <row r="32" spans="2:15" x14ac:dyDescent="0.25">
      <c r="B32" s="16"/>
      <c r="C32" s="16"/>
      <c r="D32" s="16"/>
      <c r="E32" s="16"/>
      <c r="F32" s="16"/>
      <c r="G32" s="16"/>
      <c r="H32" s="16"/>
      <c r="I32" s="16"/>
      <c r="J32" s="16" t="s">
        <v>11</v>
      </c>
      <c r="K32" s="18" t="s">
        <v>31</v>
      </c>
      <c r="L32" s="21">
        <v>7.3369999999999998E-3</v>
      </c>
    </row>
    <row r="33" spans="2:12" x14ac:dyDescent="0.25">
      <c r="B33" s="16"/>
      <c r="C33" s="16"/>
      <c r="D33" s="16"/>
      <c r="E33" s="16"/>
      <c r="F33" s="16"/>
      <c r="G33" s="16"/>
      <c r="H33" s="16"/>
      <c r="I33" s="16"/>
      <c r="J33" s="16" t="s">
        <v>11</v>
      </c>
      <c r="K33" s="18" t="s">
        <v>32</v>
      </c>
      <c r="L33" s="21">
        <v>2.1134E-2</v>
      </c>
    </row>
    <row r="34" spans="2:12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2:12" x14ac:dyDescent="0.25">
      <c r="B35" s="16" t="s">
        <v>54</v>
      </c>
      <c r="C35" s="16" t="s">
        <v>48</v>
      </c>
      <c r="D35" s="31">
        <v>0.5</v>
      </c>
      <c r="E35" s="16"/>
      <c r="F35" s="16"/>
      <c r="G35" s="16"/>
      <c r="H35" s="16"/>
      <c r="I35" s="16"/>
      <c r="J35" s="16"/>
      <c r="K35" s="16"/>
      <c r="L35" s="16"/>
    </row>
    <row r="36" spans="2:12" x14ac:dyDescent="0.25">
      <c r="B36" s="16"/>
      <c r="C36" s="16" t="s">
        <v>49</v>
      </c>
      <c r="D36" s="31">
        <v>0.5</v>
      </c>
      <c r="E36" s="16"/>
      <c r="F36" s="16"/>
      <c r="G36" s="16"/>
      <c r="H36" s="16"/>
      <c r="I36" s="16"/>
      <c r="J36" s="16"/>
      <c r="K36" s="18" t="s">
        <v>12</v>
      </c>
      <c r="L36" s="20" t="s">
        <v>13</v>
      </c>
    </row>
    <row r="37" spans="2:12" x14ac:dyDescent="0.25">
      <c r="B37" s="16"/>
      <c r="C37" s="16" t="s">
        <v>50</v>
      </c>
      <c r="D37" s="31">
        <v>0.5</v>
      </c>
      <c r="E37" s="16"/>
      <c r="F37" s="16"/>
      <c r="G37" s="16"/>
      <c r="H37" s="16"/>
      <c r="I37" s="16"/>
      <c r="J37" s="16" t="s">
        <v>9</v>
      </c>
      <c r="K37" s="18" t="s">
        <v>30</v>
      </c>
      <c r="L37" s="21">
        <v>0</v>
      </c>
    </row>
    <row r="38" spans="2:12" x14ac:dyDescent="0.25">
      <c r="B38" s="16"/>
      <c r="C38" s="16" t="s">
        <v>51</v>
      </c>
      <c r="D38" s="31">
        <v>0.5</v>
      </c>
      <c r="E38" s="16"/>
      <c r="F38" s="16"/>
      <c r="G38" s="16"/>
      <c r="H38" s="16"/>
      <c r="I38" s="16"/>
      <c r="J38" s="16" t="s">
        <v>9</v>
      </c>
      <c r="K38" s="18" t="s">
        <v>31</v>
      </c>
      <c r="L38" s="21">
        <v>0</v>
      </c>
    </row>
    <row r="39" spans="2:12" x14ac:dyDescent="0.25">
      <c r="B39" s="16"/>
      <c r="C39" s="16" t="s">
        <v>52</v>
      </c>
      <c r="D39" s="31">
        <v>0.5</v>
      </c>
      <c r="E39" s="16"/>
      <c r="F39" s="16"/>
      <c r="G39" s="16"/>
      <c r="H39" s="16"/>
      <c r="I39" s="16"/>
      <c r="J39" s="16" t="s">
        <v>9</v>
      </c>
      <c r="K39" s="18" t="s">
        <v>32</v>
      </c>
      <c r="L39" s="21">
        <v>0</v>
      </c>
    </row>
    <row r="40" spans="2:12" x14ac:dyDescent="0.25">
      <c r="B40" s="16"/>
      <c r="C40" s="16" t="s">
        <v>53</v>
      </c>
      <c r="D40" s="31">
        <v>1.5</v>
      </c>
      <c r="E40" s="16"/>
      <c r="F40" s="16"/>
      <c r="G40" s="16"/>
      <c r="H40" s="16"/>
      <c r="I40" s="16"/>
      <c r="J40" s="16"/>
      <c r="K40" s="16"/>
      <c r="L40" s="16"/>
    </row>
    <row r="44" spans="2:12" x14ac:dyDescent="0.25">
      <c r="B44" t="s">
        <v>55</v>
      </c>
      <c r="C44" s="2" t="s">
        <v>6</v>
      </c>
      <c r="D44" s="3">
        <v>2</v>
      </c>
    </row>
    <row r="45" spans="2:12" x14ac:dyDescent="0.25">
      <c r="C45" s="2" t="s">
        <v>7</v>
      </c>
      <c r="D45" s="4">
        <v>3.3</v>
      </c>
    </row>
    <row r="46" spans="2:12" x14ac:dyDescent="0.25">
      <c r="C46" s="2" t="s">
        <v>11</v>
      </c>
      <c r="D46" s="4">
        <v>3.3</v>
      </c>
    </row>
    <row r="47" spans="2:12" x14ac:dyDescent="0.25">
      <c r="C47" s="2" t="s">
        <v>8</v>
      </c>
      <c r="D47" s="3">
        <v>12</v>
      </c>
    </row>
    <row r="48" spans="2:12" x14ac:dyDescent="0.25">
      <c r="C48" s="2" t="s">
        <v>9</v>
      </c>
      <c r="D48" s="3">
        <v>6</v>
      </c>
    </row>
    <row r="49" spans="1:7" x14ac:dyDescent="0.25">
      <c r="C49" s="2" t="s">
        <v>10</v>
      </c>
      <c r="D49" s="4">
        <v>3.3</v>
      </c>
    </row>
    <row r="55" spans="1:7" x14ac:dyDescent="0.25">
      <c r="B55" s="318" t="s">
        <v>80</v>
      </c>
      <c r="C55" s="319"/>
      <c r="D55" s="319"/>
      <c r="E55" s="319"/>
      <c r="F55" s="319"/>
      <c r="G55" s="320"/>
    </row>
    <row r="56" spans="1:7" x14ac:dyDescent="0.25">
      <c r="B56" s="32" t="s">
        <v>98</v>
      </c>
      <c r="C56" s="247" t="s">
        <v>86</v>
      </c>
      <c r="D56" s="247"/>
      <c r="E56" s="247" t="s">
        <v>87</v>
      </c>
      <c r="F56" s="247"/>
      <c r="G56" s="33" t="s">
        <v>97</v>
      </c>
    </row>
    <row r="57" spans="1:7" x14ac:dyDescent="0.25">
      <c r="B57" s="321" t="s">
        <v>99</v>
      </c>
      <c r="C57" s="322" t="s">
        <v>100</v>
      </c>
      <c r="D57" s="322" t="s">
        <v>101</v>
      </c>
      <c r="E57" s="322" t="s">
        <v>100</v>
      </c>
      <c r="F57" s="322" t="s">
        <v>101</v>
      </c>
      <c r="G57" s="322" t="s">
        <v>101</v>
      </c>
    </row>
    <row r="58" spans="1:7" x14ac:dyDescent="0.25">
      <c r="B58" s="321"/>
      <c r="C58" s="322"/>
      <c r="D58" s="322"/>
      <c r="E58" s="322"/>
      <c r="F58" s="322"/>
      <c r="G58" s="322"/>
    </row>
    <row r="59" spans="1:7" x14ac:dyDescent="0.25">
      <c r="B59" s="34" t="s">
        <v>102</v>
      </c>
      <c r="C59" s="34" t="s">
        <v>102</v>
      </c>
      <c r="D59" s="34" t="s">
        <v>102</v>
      </c>
      <c r="E59" s="34" t="s">
        <v>102</v>
      </c>
      <c r="F59" s="34" t="s">
        <v>102</v>
      </c>
      <c r="G59" s="34" t="s">
        <v>102</v>
      </c>
    </row>
    <row r="60" spans="1:7" x14ac:dyDescent="0.25">
      <c r="A60" s="37" t="s">
        <v>6</v>
      </c>
      <c r="B60" s="35">
        <v>25</v>
      </c>
      <c r="C60" s="36">
        <v>50</v>
      </c>
      <c r="D60" s="36">
        <v>15</v>
      </c>
      <c r="E60" s="36">
        <v>100</v>
      </c>
      <c r="F60" s="36">
        <v>25</v>
      </c>
      <c r="G60" s="36">
        <v>35</v>
      </c>
    </row>
    <row r="61" spans="1:7" x14ac:dyDescent="0.25">
      <c r="A61" s="37" t="s">
        <v>7</v>
      </c>
      <c r="B61" s="35">
        <v>25</v>
      </c>
      <c r="C61" s="36">
        <v>50</v>
      </c>
      <c r="D61" s="36">
        <v>15</v>
      </c>
      <c r="E61" s="36">
        <v>100</v>
      </c>
      <c r="F61" s="36">
        <v>25</v>
      </c>
      <c r="G61" s="36">
        <v>35</v>
      </c>
    </row>
    <row r="62" spans="1:7" x14ac:dyDescent="0.25">
      <c r="A62" s="37" t="s">
        <v>11</v>
      </c>
      <c r="B62" s="35">
        <v>25</v>
      </c>
      <c r="C62" s="36">
        <v>50</v>
      </c>
      <c r="D62" s="36">
        <v>15</v>
      </c>
      <c r="E62" s="36">
        <v>100</v>
      </c>
      <c r="F62" s="36">
        <v>25</v>
      </c>
      <c r="G62" s="36">
        <v>35</v>
      </c>
    </row>
    <row r="63" spans="1:7" x14ac:dyDescent="0.25">
      <c r="A63" s="37" t="s">
        <v>8</v>
      </c>
      <c r="B63" s="35">
        <v>25</v>
      </c>
      <c r="C63" s="36">
        <v>50</v>
      </c>
      <c r="D63" s="36">
        <v>15</v>
      </c>
      <c r="E63" s="36">
        <v>100</v>
      </c>
      <c r="F63" s="36">
        <v>25</v>
      </c>
      <c r="G63" s="36">
        <v>35</v>
      </c>
    </row>
    <row r="64" spans="1:7" x14ac:dyDescent="0.25">
      <c r="A64" s="37" t="s">
        <v>9</v>
      </c>
      <c r="B64" s="35">
        <v>25</v>
      </c>
      <c r="C64" s="36">
        <v>50</v>
      </c>
      <c r="D64" s="36">
        <v>15</v>
      </c>
      <c r="E64" s="36">
        <v>100</v>
      </c>
      <c r="F64" s="36">
        <v>25</v>
      </c>
      <c r="G64" s="36">
        <v>35</v>
      </c>
    </row>
    <row r="65" spans="1:7" x14ac:dyDescent="0.25">
      <c r="A65" s="37" t="s">
        <v>10</v>
      </c>
      <c r="B65" s="35">
        <v>25</v>
      </c>
      <c r="C65" s="36">
        <v>50</v>
      </c>
      <c r="D65" s="36">
        <v>15</v>
      </c>
      <c r="E65" s="36">
        <v>100</v>
      </c>
      <c r="F65" s="36">
        <v>25</v>
      </c>
      <c r="G65" s="36">
        <v>35</v>
      </c>
    </row>
    <row r="69" spans="1:7" x14ac:dyDescent="0.25">
      <c r="B69" s="318" t="s">
        <v>80</v>
      </c>
      <c r="C69" s="319"/>
      <c r="D69" s="319"/>
      <c r="E69" s="319"/>
      <c r="F69" s="319"/>
      <c r="G69" s="320"/>
    </row>
    <row r="70" spans="1:7" x14ac:dyDescent="0.25">
      <c r="B70" s="32" t="s">
        <v>98</v>
      </c>
      <c r="C70" s="247" t="s">
        <v>86</v>
      </c>
      <c r="D70" s="247"/>
      <c r="E70" s="247" t="s">
        <v>87</v>
      </c>
      <c r="F70" s="247"/>
      <c r="G70" s="33" t="s">
        <v>97</v>
      </c>
    </row>
    <row r="71" spans="1:7" x14ac:dyDescent="0.25">
      <c r="B71" s="321" t="s">
        <v>99</v>
      </c>
      <c r="C71" s="322" t="s">
        <v>100</v>
      </c>
      <c r="D71" s="322" t="s">
        <v>101</v>
      </c>
      <c r="E71" s="322" t="s">
        <v>100</v>
      </c>
      <c r="F71" s="322" t="s">
        <v>101</v>
      </c>
      <c r="G71" s="322" t="s">
        <v>101</v>
      </c>
    </row>
    <row r="72" spans="1:7" x14ac:dyDescent="0.25">
      <c r="B72" s="321"/>
      <c r="C72" s="322"/>
      <c r="D72" s="322"/>
      <c r="E72" s="322"/>
      <c r="F72" s="322"/>
      <c r="G72" s="322"/>
    </row>
    <row r="73" spans="1:7" x14ac:dyDescent="0.25">
      <c r="B73" s="34" t="s">
        <v>102</v>
      </c>
      <c r="C73" s="34" t="s">
        <v>102</v>
      </c>
      <c r="D73" s="34" t="s">
        <v>102</v>
      </c>
      <c r="E73" s="34" t="s">
        <v>102</v>
      </c>
      <c r="F73" s="34" t="s">
        <v>102</v>
      </c>
      <c r="G73" s="34" t="s">
        <v>102</v>
      </c>
    </row>
    <row r="74" spans="1:7" x14ac:dyDescent="0.25">
      <c r="A74" s="37" t="s">
        <v>6</v>
      </c>
      <c r="B74" s="35">
        <v>25</v>
      </c>
      <c r="C74" s="36">
        <v>50</v>
      </c>
      <c r="D74" s="36">
        <v>15</v>
      </c>
      <c r="E74" s="36">
        <v>100</v>
      </c>
      <c r="F74" s="36">
        <v>25</v>
      </c>
      <c r="G74" s="36">
        <v>35</v>
      </c>
    </row>
    <row r="75" spans="1:7" x14ac:dyDescent="0.25">
      <c r="A75" s="37" t="s">
        <v>7</v>
      </c>
      <c r="B75" s="35">
        <v>25</v>
      </c>
      <c r="C75" s="36">
        <v>50</v>
      </c>
      <c r="D75" s="36">
        <v>15</v>
      </c>
      <c r="E75" s="36">
        <v>100</v>
      </c>
      <c r="F75" s="36">
        <v>25</v>
      </c>
      <c r="G75" s="36">
        <v>35</v>
      </c>
    </row>
    <row r="76" spans="1:7" x14ac:dyDescent="0.25">
      <c r="A76" s="37" t="s">
        <v>11</v>
      </c>
      <c r="B76" s="35">
        <v>25</v>
      </c>
      <c r="C76" s="36">
        <v>50</v>
      </c>
      <c r="D76" s="36">
        <v>15</v>
      </c>
      <c r="E76" s="36">
        <v>100</v>
      </c>
      <c r="F76" s="36">
        <v>25</v>
      </c>
      <c r="G76" s="36">
        <v>35</v>
      </c>
    </row>
    <row r="77" spans="1:7" x14ac:dyDescent="0.25">
      <c r="A77" s="37" t="s">
        <v>8</v>
      </c>
      <c r="B77" s="35">
        <v>25</v>
      </c>
      <c r="C77" s="36">
        <v>50</v>
      </c>
      <c r="D77" s="36">
        <v>15</v>
      </c>
      <c r="E77" s="36">
        <v>100</v>
      </c>
      <c r="F77" s="36">
        <v>25</v>
      </c>
      <c r="G77" s="36">
        <v>35</v>
      </c>
    </row>
    <row r="78" spans="1:7" x14ac:dyDescent="0.25">
      <c r="A78" s="37" t="s">
        <v>9</v>
      </c>
      <c r="B78" s="35">
        <v>25</v>
      </c>
      <c r="C78" s="36">
        <v>50</v>
      </c>
      <c r="D78" s="36">
        <v>15</v>
      </c>
      <c r="E78" s="36">
        <v>100</v>
      </c>
      <c r="F78" s="36">
        <v>25</v>
      </c>
      <c r="G78" s="36">
        <v>35</v>
      </c>
    </row>
    <row r="79" spans="1:7" x14ac:dyDescent="0.25">
      <c r="A79" s="37" t="s">
        <v>10</v>
      </c>
      <c r="B79" s="35">
        <v>25</v>
      </c>
      <c r="C79" s="36">
        <v>50</v>
      </c>
      <c r="D79" s="36">
        <v>15</v>
      </c>
      <c r="E79" s="36">
        <v>100</v>
      </c>
      <c r="F79" s="36">
        <v>25</v>
      </c>
      <c r="G79" s="36">
        <v>35</v>
      </c>
    </row>
    <row r="83" spans="1:4" x14ac:dyDescent="0.25">
      <c r="A83" s="323"/>
      <c r="B83" s="323" t="s">
        <v>122</v>
      </c>
      <c r="C83" s="323"/>
      <c r="D83" s="323"/>
    </row>
    <row r="84" spans="1:4" x14ac:dyDescent="0.25">
      <c r="A84" s="323"/>
      <c r="B84" s="324" t="s">
        <v>108</v>
      </c>
      <c r="C84" s="325" t="s">
        <v>109</v>
      </c>
      <c r="D84" s="325" t="s">
        <v>110</v>
      </c>
    </row>
    <row r="85" spans="1:4" x14ac:dyDescent="0.25">
      <c r="A85" s="323"/>
      <c r="B85" s="324"/>
      <c r="C85" s="325"/>
      <c r="D85" s="325"/>
    </row>
    <row r="86" spans="1:4" x14ac:dyDescent="0.25">
      <c r="A86" s="323"/>
      <c r="B86" s="324"/>
      <c r="C86" s="325"/>
      <c r="D86" s="325"/>
    </row>
    <row r="87" spans="1:4" x14ac:dyDescent="0.25">
      <c r="A87" s="323"/>
      <c r="B87" s="133" t="s">
        <v>102</v>
      </c>
      <c r="C87" s="134" t="s">
        <v>102</v>
      </c>
      <c r="D87" s="134" t="s">
        <v>102</v>
      </c>
    </row>
    <row r="88" spans="1:4" x14ac:dyDescent="0.25">
      <c r="A88" s="37" t="s">
        <v>6</v>
      </c>
      <c r="B88" s="135">
        <v>345</v>
      </c>
      <c r="C88" s="135">
        <v>465</v>
      </c>
      <c r="D88" s="135">
        <f>380-35</f>
        <v>345</v>
      </c>
    </row>
    <row r="89" spans="1:4" x14ac:dyDescent="0.25">
      <c r="A89" s="37" t="s">
        <v>9</v>
      </c>
      <c r="B89" s="136"/>
      <c r="C89" s="137"/>
      <c r="D89" s="137"/>
    </row>
    <row r="90" spans="1:4" x14ac:dyDescent="0.25">
      <c r="A90" s="37" t="s">
        <v>7</v>
      </c>
      <c r="B90" s="135">
        <v>345</v>
      </c>
      <c r="C90" s="135">
        <v>465</v>
      </c>
      <c r="D90" s="135">
        <f>380-35</f>
        <v>345</v>
      </c>
    </row>
    <row r="91" spans="1:4" x14ac:dyDescent="0.25">
      <c r="A91" s="37" t="s">
        <v>11</v>
      </c>
      <c r="B91" s="135">
        <v>345</v>
      </c>
      <c r="C91" s="135">
        <v>465</v>
      </c>
      <c r="D91" s="135">
        <v>345</v>
      </c>
    </row>
    <row r="92" spans="1:4" x14ac:dyDescent="0.25">
      <c r="A92" s="37" t="s">
        <v>10</v>
      </c>
      <c r="B92" s="136"/>
      <c r="C92" s="137"/>
      <c r="D92" s="137"/>
    </row>
    <row r="93" spans="1:4" x14ac:dyDescent="0.25">
      <c r="A93" s="37" t="s">
        <v>8</v>
      </c>
      <c r="B93" s="135">
        <v>345</v>
      </c>
      <c r="C93" s="135">
        <v>465</v>
      </c>
      <c r="D93" s="135">
        <f>380-35</f>
        <v>345</v>
      </c>
    </row>
    <row r="94" spans="1:4" x14ac:dyDescent="0.25">
      <c r="A94" s="139"/>
      <c r="B94" s="160"/>
      <c r="C94" s="160"/>
      <c r="D94" s="160"/>
    </row>
    <row r="95" spans="1:4" x14ac:dyDescent="0.25">
      <c r="A95" s="139"/>
      <c r="B95" s="160"/>
      <c r="C95" s="160"/>
      <c r="D95" s="160"/>
    </row>
    <row r="99" spans="1:2" x14ac:dyDescent="0.25">
      <c r="B99" s="138" t="s">
        <v>136</v>
      </c>
    </row>
    <row r="100" spans="1:2" x14ac:dyDescent="0.25">
      <c r="A100" s="140" t="s">
        <v>6</v>
      </c>
      <c r="B100" s="141">
        <v>1</v>
      </c>
    </row>
    <row r="101" spans="1:2" x14ac:dyDescent="0.25">
      <c r="A101" s="140" t="s">
        <v>9</v>
      </c>
      <c r="B101" s="138">
        <v>0.4</v>
      </c>
    </row>
    <row r="102" spans="1:2" x14ac:dyDescent="0.25">
      <c r="A102" s="140" t="s">
        <v>7</v>
      </c>
      <c r="B102" s="138">
        <v>0.6</v>
      </c>
    </row>
    <row r="103" spans="1:2" x14ac:dyDescent="0.25">
      <c r="A103" s="37" t="s">
        <v>11</v>
      </c>
      <c r="B103" s="138">
        <v>0.6</v>
      </c>
    </row>
    <row r="104" spans="1:2" x14ac:dyDescent="0.25">
      <c r="A104" s="140" t="s">
        <v>10</v>
      </c>
      <c r="B104" s="138">
        <v>0.3</v>
      </c>
    </row>
    <row r="105" spans="1:2" x14ac:dyDescent="0.25">
      <c r="A105" s="140" t="s">
        <v>8</v>
      </c>
      <c r="B105" s="138">
        <v>0.3</v>
      </c>
    </row>
  </sheetData>
  <sheetProtection algorithmName="SHA-512" hashValue="OA4AbPYndQlhPMMhlyt8rbIXZaauQR+9pB+1n1tjc2oUdB/YM11FQB4IlZqTUu28O4ZBwenlPjIiDx8nngiiYQ==" saltValue="D/KlLq3qC14GzV6kEE6LqA==" spinCount="100000" sheet="1" objects="1" scenarios="1"/>
  <mergeCells count="28">
    <mergeCell ref="A83:A87"/>
    <mergeCell ref="B83:D83"/>
    <mergeCell ref="B84:B86"/>
    <mergeCell ref="C84:C86"/>
    <mergeCell ref="D84:D86"/>
    <mergeCell ref="C70:D70"/>
    <mergeCell ref="B69:G69"/>
    <mergeCell ref="E70:F70"/>
    <mergeCell ref="B71:B72"/>
    <mergeCell ref="C71:C72"/>
    <mergeCell ref="D71:D72"/>
    <mergeCell ref="E71:E72"/>
    <mergeCell ref="F71:F72"/>
    <mergeCell ref="G71:G72"/>
    <mergeCell ref="B55:G55"/>
    <mergeCell ref="C56:D56"/>
    <mergeCell ref="E56:F56"/>
    <mergeCell ref="B57:B58"/>
    <mergeCell ref="C57:C58"/>
    <mergeCell ref="D57:D58"/>
    <mergeCell ref="E57:E58"/>
    <mergeCell ref="F57:F58"/>
    <mergeCell ref="G57:G58"/>
    <mergeCell ref="K3:L3"/>
    <mergeCell ref="K13:L13"/>
    <mergeCell ref="K19:L19"/>
    <mergeCell ref="N3:O3"/>
    <mergeCell ref="N13:O13"/>
  </mergeCells>
  <pageMargins left="0.7" right="0.7" top="0.78740157499999996" bottom="0.78740157499999996" header="0.3" footer="0.3"/>
  <pageSetup paperSize="9" orientation="portrait" horizontalDpi="200" verticalDpi="200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Hinweise</vt:lpstr>
      <vt:lpstr>Berechnungshilfe</vt:lpstr>
      <vt:lpstr>Finanzkraftmesszahl</vt:lpstr>
      <vt:lpstr>Schulansatz</vt:lpstr>
      <vt:lpstr>Ansatz für zentrale Orte</vt:lpstr>
      <vt:lpstr>Finanzausgleichsumlage</vt:lpstr>
      <vt:lpstr>O-Daten</vt:lpstr>
      <vt:lpstr>Tabellen</vt:lpstr>
    </vt:vector>
  </TitlesOfParts>
  <Company>Ministerium des Innern und für 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Alt, Markus (MdI)</dc:creator>
  <cp:lastModifiedBy>Alt, Markus (MdI)</cp:lastModifiedBy>
  <cp:lastPrinted>2023-12-11T08:27:13Z</cp:lastPrinted>
  <dcterms:created xsi:type="dcterms:W3CDTF">2022-09-22T11:11:21Z</dcterms:created>
  <dcterms:modified xsi:type="dcterms:W3CDTF">2025-10-29T09:46:16Z</dcterms:modified>
</cp:coreProperties>
</file>