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U:\R23\S231\Öffentlichkeitsarbeit\Internet\2022\"/>
    </mc:Choice>
  </mc:AlternateContent>
  <bookViews>
    <workbookView xWindow="0" yWindow="0" windowWidth="28800" windowHeight="11835" tabRatio="791"/>
  </bookViews>
  <sheets>
    <sheet name="Berechnungshilfe" sheetId="1" r:id="rId1"/>
    <sheet name="Schulansatz" sheetId="3" r:id="rId2"/>
    <sheet name="Ansatz für zentrale Orte" sheetId="4" r:id="rId3"/>
    <sheet name="Finanzausgleichsumlage" sheetId="6" r:id="rId4"/>
    <sheet name="O-Daten" sheetId="5" r:id="rId5"/>
    <sheet name="Tabellen" sheetId="2" state="hidden" r:id="rId6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2" i="6" l="1"/>
  <c r="B9" i="6" l="1"/>
  <c r="A22" i="6" l="1"/>
  <c r="J19" i="6" s="1"/>
  <c r="M19" i="6" l="1"/>
  <c r="O19" i="6"/>
  <c r="G19" i="6"/>
  <c r="A9" i="6"/>
  <c r="M6" i="6" s="1"/>
  <c r="O6" i="6" l="1"/>
  <c r="J6" i="6"/>
  <c r="G6" i="6"/>
  <c r="F7" i="3"/>
  <c r="E7" i="3"/>
  <c r="I37" i="4"/>
  <c r="G37" i="4"/>
  <c r="E37" i="4"/>
  <c r="I31" i="4"/>
  <c r="G31" i="4"/>
  <c r="E31" i="4"/>
  <c r="I25" i="4"/>
  <c r="G25" i="4"/>
  <c r="E25" i="4"/>
  <c r="I19" i="4"/>
  <c r="G19" i="4"/>
  <c r="I13" i="4"/>
  <c r="G13" i="4"/>
  <c r="I7" i="4"/>
  <c r="G7" i="4"/>
  <c r="E7" i="4"/>
  <c r="D10" i="1" l="1"/>
  <c r="D27" i="1" s="1"/>
  <c r="D11" i="1"/>
  <c r="D9" i="1"/>
  <c r="D7" i="1"/>
  <c r="D6" i="1"/>
  <c r="C53" i="1" l="1"/>
  <c r="D53" i="1" s="1"/>
  <c r="C38" i="1"/>
  <c r="D38" i="1" s="1"/>
  <c r="C34" i="1"/>
  <c r="D34" i="1" s="1"/>
  <c r="C23" i="1"/>
  <c r="D23" i="1" s="1"/>
  <c r="D15" i="1" l="1"/>
  <c r="D17" i="1" s="1"/>
  <c r="D18" i="1" s="1"/>
  <c r="B31" i="4" l="1"/>
  <c r="B25" i="4"/>
  <c r="A2" i="4"/>
  <c r="B6" i="3"/>
  <c r="J13" i="4" l="1"/>
  <c r="J7" i="4"/>
  <c r="G7" i="3"/>
  <c r="J31" i="4"/>
  <c r="J25" i="4"/>
  <c r="J19" i="4"/>
  <c r="D55" i="1" l="1"/>
  <c r="H7" i="3"/>
  <c r="D30" i="1" s="1"/>
  <c r="D61" i="1"/>
  <c r="D57" i="1" l="1"/>
  <c r="D58" i="1" s="1"/>
  <c r="D40" i="1" l="1"/>
  <c r="D42" i="1" s="1"/>
  <c r="C22" i="6" l="1"/>
  <c r="C9" i="6"/>
  <c r="D22" i="6"/>
  <c r="E22" i="6" s="1"/>
  <c r="D9" i="6"/>
  <c r="E9" i="6" s="1"/>
  <c r="G9" i="6" s="1"/>
  <c r="D60" i="1"/>
  <c r="D62" i="1" s="1"/>
  <c r="D44" i="1"/>
  <c r="D46" i="1" s="1"/>
  <c r="G22" i="6" l="1"/>
  <c r="F9" i="6"/>
  <c r="F22" i="6"/>
  <c r="D64" i="1"/>
  <c r="D66" i="1" s="1"/>
  <c r="H9" i="6" l="1"/>
  <c r="I9" i="6" s="1"/>
  <c r="J9" i="6" s="1"/>
  <c r="H22" i="6"/>
  <c r="K9" i="6"/>
  <c r="L9" i="6" s="1"/>
  <c r="N9" i="6" s="1"/>
  <c r="I22" i="6" l="1"/>
  <c r="O9" i="6"/>
  <c r="M9" i="6"/>
  <c r="J22" i="6" l="1"/>
  <c r="K22" i="6"/>
  <c r="L22" i="6" s="1"/>
  <c r="M22" i="6" s="1"/>
  <c r="P9" i="6"/>
  <c r="D69" i="1" s="1"/>
  <c r="N22" i="6" l="1"/>
  <c r="O22" i="6" s="1"/>
  <c r="P22" i="6" s="1"/>
  <c r="D71" i="1" s="1"/>
</calcChain>
</file>

<file path=xl/comments1.xml><?xml version="1.0" encoding="utf-8"?>
<comments xmlns="http://schemas.openxmlformats.org/spreadsheetml/2006/main">
  <authors>
    <author>Alt, Markus (MdI)</author>
  </authors>
  <commentList>
    <comment ref="D3" authorId="0" shapeId="0">
      <text>
        <r>
          <rPr>
            <b/>
            <sz val="9"/>
            <color indexed="81"/>
            <rFont val="Segoe UI"/>
            <family val="2"/>
          </rPr>
          <t>Alt, Markus (MdI):</t>
        </r>
        <r>
          <rPr>
            <sz val="9"/>
            <color indexed="81"/>
            <rFont val="Segoe UI"/>
            <family val="2"/>
          </rPr>
          <t xml:space="preserve">
Achtung: Dropdownfeld!</t>
        </r>
      </text>
    </comment>
    <comment ref="D16" authorId="0" shapeId="0">
      <text>
        <r>
          <rPr>
            <b/>
            <sz val="9"/>
            <color indexed="81"/>
            <rFont val="Segoe UI"/>
            <family val="2"/>
          </rPr>
          <t>Alt, Markus (MdI):</t>
        </r>
        <r>
          <rPr>
            <sz val="9"/>
            <color indexed="81"/>
            <rFont val="Segoe UI"/>
            <family val="2"/>
          </rPr>
          <t xml:space="preserve">
sofern es sich um einen Landkreis oder eine Verbandsgemeinde handelt, ist die "Landesdurchschnittliche Steuerkraftmesszahl je EW" einzutragen, sodass im Ergebnis die SZ A = 0,- Euro beträgt</t>
        </r>
      </text>
    </comment>
  </commentList>
</comments>
</file>

<file path=xl/sharedStrings.xml><?xml version="1.0" encoding="utf-8"?>
<sst xmlns="http://schemas.openxmlformats.org/spreadsheetml/2006/main" count="390" uniqueCount="116">
  <si>
    <t>Einwohner</t>
  </si>
  <si>
    <t>Schlüsselzuweisung A</t>
  </si>
  <si>
    <t>Schwellenwert SZ A</t>
  </si>
  <si>
    <t>SZ A</t>
  </si>
  <si>
    <t>Schlüsselzuweisung B</t>
  </si>
  <si>
    <t>Hauptansatz</t>
  </si>
  <si>
    <t>kreisfreie Stadt</t>
  </si>
  <si>
    <t>verbandsfreie Gemeinde</t>
  </si>
  <si>
    <t>Ortsgemeinde</t>
  </si>
  <si>
    <t>Landkreise</t>
  </si>
  <si>
    <t>Verbandsgemeinde</t>
  </si>
  <si>
    <t>große kreisangehörige Stadt</t>
  </si>
  <si>
    <t>Spalte1</t>
  </si>
  <si>
    <t>Spalte2</t>
  </si>
  <si>
    <t>Gebietskörperschaftstyp</t>
  </si>
  <si>
    <t>Einwohner / fiktive Einwohner</t>
  </si>
  <si>
    <t>Nebenansätze</t>
  </si>
  <si>
    <t>Sozial- u. Jugendhilfeansatz</t>
  </si>
  <si>
    <t>Grundbetrag Schlüsselzuweisung B</t>
  </si>
  <si>
    <t xml:space="preserve">Grundbetrag Stationierung u. Zentrale Orte </t>
  </si>
  <si>
    <t>Schulansatz</t>
  </si>
  <si>
    <t>hilfsweise Daten aus Vorjahr</t>
  </si>
  <si>
    <t>Straßenansatz</t>
  </si>
  <si>
    <t>Faktor</t>
  </si>
  <si>
    <t>Straßenmesszahl</t>
  </si>
  <si>
    <t>Gesamtansatz:</t>
  </si>
  <si>
    <t>SZ B</t>
  </si>
  <si>
    <t>Finanzkraftmesszahl</t>
  </si>
  <si>
    <t>Unterschiedsbetrag</t>
  </si>
  <si>
    <t>Ausgleichsmesszahl</t>
  </si>
  <si>
    <t>Nahbereich</t>
  </si>
  <si>
    <t>Mittelbereich</t>
  </si>
  <si>
    <t>Regionalbereich</t>
  </si>
  <si>
    <t>Gesamtansatz</t>
  </si>
  <si>
    <t>Ausgleichsmesszahl + Zuschlag</t>
  </si>
  <si>
    <t>Zuweisung Stationierung und zentrale Orte</t>
  </si>
  <si>
    <t>Sozial- u. Jugendhilfeansatz - Summe der Belastungen nicht gedeckter Auszahlungen der jeweiligen Gebietskörperschaftsgruppe</t>
  </si>
  <si>
    <t>Achtung: nur bei Kreisfreie Städte und Landkreise!</t>
  </si>
  <si>
    <t>Zuschlag (Gesamtansatz * Grundbetrag)</t>
  </si>
  <si>
    <t>Summe A + B + C</t>
  </si>
  <si>
    <t>A.</t>
  </si>
  <si>
    <t xml:space="preserve">B. </t>
  </si>
  <si>
    <t>C.</t>
  </si>
  <si>
    <t>Anzahl Schüler</t>
  </si>
  <si>
    <t>Gewichtung Schüler</t>
  </si>
  <si>
    <t>Ansatz</t>
  </si>
  <si>
    <t>allgemein</t>
  </si>
  <si>
    <t>mit Förderbedarf</t>
  </si>
  <si>
    <t>insgesamt</t>
  </si>
  <si>
    <t>Grundschule</t>
  </si>
  <si>
    <t>Realschule Plus</t>
  </si>
  <si>
    <t>Gymnasium</t>
  </si>
  <si>
    <t>Integrierte Gesamtschule</t>
  </si>
  <si>
    <t>berufsbildende Schule</t>
  </si>
  <si>
    <t>Förderschulen</t>
  </si>
  <si>
    <t>Faktor (1)</t>
  </si>
  <si>
    <t>Faktor (2)</t>
  </si>
  <si>
    <t>Zentrale Orte</t>
  </si>
  <si>
    <t>In den grün markierten Feldern sind die Schülerzahlen einzutragen</t>
  </si>
  <si>
    <t>Landesdurchschnitt bzw. reduzierter Schwellenwert</t>
  </si>
  <si>
    <t>a)</t>
  </si>
  <si>
    <t>b)</t>
  </si>
  <si>
    <t>c)</t>
  </si>
  <si>
    <t>d)</t>
  </si>
  <si>
    <t>Zuweisungen für Stationierungsgemeinden und zentrale Orte</t>
  </si>
  <si>
    <t>grün hinterlegte Felder = Eingabefelder</t>
  </si>
  <si>
    <t>nicht gedeckte Auszahlungen &gt;&gt;&gt;</t>
  </si>
  <si>
    <t>siehe separates Arbeitsblatt in dieser Datei!</t>
  </si>
  <si>
    <t>maßgebliche Anzahl Kinder &gt;&gt;&gt;</t>
  </si>
  <si>
    <t>Landesdurchschnittliche Steuerkraftmesszahl je Einwohner (Schwellenwert)</t>
  </si>
  <si>
    <t>Ansatz für Kindertagesbetreuung</t>
  </si>
  <si>
    <t>"Stationierungseinwohner"</t>
  </si>
  <si>
    <t>Ansatz für zentrale Orte</t>
  </si>
  <si>
    <t>Achtung: Landkreise erhalten keine Zuweisung</t>
  </si>
  <si>
    <t>Achtung: Verbandsgemeinden und Landkreise erhalten keine SZ A!</t>
  </si>
  <si>
    <t>Zuweisungen für Stationierungsgemeinden und zentrale Orte (§ 19 LFAG-E)</t>
  </si>
  <si>
    <t>Grundbetrag</t>
  </si>
  <si>
    <t>Sozial- u. Jugendhilfeansatz - Summe der Belastungen nicht gedeckter Auszahlungen</t>
  </si>
  <si>
    <t>€/je EW bzw. €</t>
  </si>
  <si>
    <t>vorliegende Gebietskörperschaftsgruppe:</t>
  </si>
  <si>
    <t>Je nach Gebietskörperschaftsgruppe sind die jeweiligen Einwohnerzahlen einzutragen.</t>
  </si>
  <si>
    <t>Schwellenwert nach § 13 Abs. 3 LFAG-E</t>
  </si>
  <si>
    <r>
      <t xml:space="preserve">Steuerkraftmesszahl (01.10.21 - 30.09.22) </t>
    </r>
    <r>
      <rPr>
        <b/>
        <sz val="11"/>
        <color theme="1"/>
        <rFont val="Calibri"/>
        <family val="2"/>
        <scheme val="minor"/>
      </rPr>
      <t>je EW</t>
    </r>
  </si>
  <si>
    <t>D.</t>
  </si>
  <si>
    <t>Finanzausgleichsumlage</t>
  </si>
  <si>
    <t>Finanzkraft-
messzahl</t>
  </si>
  <si>
    <t>Ausgleichs-
messzahl</t>
  </si>
  <si>
    <t>Überschreitung der Ausgleichsmesszahl</t>
  </si>
  <si>
    <t>Umlageberechnung</t>
  </si>
  <si>
    <t>umlagefreie</t>
  </si>
  <si>
    <t>Progressionsstufe 1</t>
  </si>
  <si>
    <t>Progressionsstufe 2</t>
  </si>
  <si>
    <t>Finanz-</t>
  </si>
  <si>
    <t>Differenz</t>
  </si>
  <si>
    <t>EUR</t>
  </si>
  <si>
    <t>v.H.</t>
  </si>
  <si>
    <t>Zone</t>
  </si>
  <si>
    <t>Umlage</t>
  </si>
  <si>
    <t>verbleibende</t>
  </si>
  <si>
    <t>ausgleichs-</t>
  </si>
  <si>
    <t>umlage</t>
  </si>
  <si>
    <t>Progressionsstufe 3</t>
  </si>
  <si>
    <t>Umlagefreie Stufe</t>
  </si>
  <si>
    <t>Überschreitung bis</t>
  </si>
  <si>
    <t xml:space="preserve">Überschreitung bis </t>
  </si>
  <si>
    <t>Umlagesatz</t>
  </si>
  <si>
    <t xml:space="preserve">v. H. </t>
  </si>
  <si>
    <t>Typ</t>
  </si>
  <si>
    <t>Umlagebetrag</t>
  </si>
  <si>
    <t>Überschreitung</t>
  </si>
  <si>
    <t xml:space="preserve">verbleibende  </t>
  </si>
  <si>
    <t>Bemerkungen:</t>
  </si>
  <si>
    <t>Finanzausgleichsumlage 2023</t>
  </si>
  <si>
    <t>Finanzausgleichsumlage 2024</t>
  </si>
  <si>
    <t>bei Bedarf können die hinterlegten Bezüge durch eigene individuelle Beträge händisch verändert werden!</t>
  </si>
  <si>
    <t>MUSTER-BERECHNUNG (OHNE GEWÄHR); Stand: 14.11.2022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</si>
</sst>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0.000%"/>
    <numFmt numFmtId="165" formatCode="0.000000%"/>
    <numFmt numFmtId="166" formatCode="0.0"/>
  </numFmts>
  <fonts count="2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Arial"/>
      <family val="2"/>
    </font>
    <font>
      <sz val="11"/>
      <color theme="1"/>
      <name val="Arial"/>
      <family val="2"/>
    </font>
    <font>
      <sz val="10"/>
      <color indexed="8"/>
      <name val="Arial"/>
      <family val="2"/>
    </font>
    <font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9"/>
      <color indexed="81"/>
      <name val="Segoe UI"/>
      <family val="2"/>
    </font>
    <font>
      <b/>
      <sz val="9"/>
      <color indexed="81"/>
      <name val="Segoe UI"/>
      <family val="2"/>
    </font>
    <font>
      <sz val="11"/>
      <color rgb="FFFF0000"/>
      <name val="Calibri"/>
      <family val="2"/>
      <scheme val="minor"/>
    </font>
    <font>
      <sz val="11"/>
      <name val="Arial"/>
      <family val="2"/>
    </font>
    <font>
      <sz val="11"/>
      <name val="Calibri"/>
      <family val="2"/>
      <scheme val="minor"/>
    </font>
    <font>
      <b/>
      <sz val="11"/>
      <name val="Arial"/>
      <family val="2"/>
    </font>
    <font>
      <b/>
      <sz val="11"/>
      <color theme="1"/>
      <name val="Arial"/>
      <family val="2"/>
    </font>
    <font>
      <b/>
      <sz val="12"/>
      <color rgb="FF000000"/>
      <name val="Arial"/>
      <family val="2"/>
    </font>
    <font>
      <sz val="10"/>
      <color rgb="FF000000"/>
      <name val="Arial"/>
      <family val="2"/>
    </font>
    <font>
      <b/>
      <sz val="10"/>
      <color rgb="FF000000"/>
      <name val="Arial"/>
      <family val="2"/>
    </font>
    <font>
      <sz val="11"/>
      <color rgb="FF000000"/>
      <name val="Calibri"/>
      <family val="2"/>
    </font>
    <font>
      <sz val="10"/>
      <name val="Arial"/>
      <family val="2"/>
    </font>
    <font>
      <sz val="8"/>
      <color rgb="FF000000"/>
      <name val="Arial"/>
      <family val="2"/>
    </font>
  </fonts>
  <fills count="17">
    <fill>
      <patternFill patternType="none"/>
    </fill>
    <fill>
      <patternFill patternType="gray125"/>
    </fill>
    <fill>
      <patternFill patternType="solid">
        <fgColor theme="4"/>
        <bgColor theme="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E699"/>
        <bgColor rgb="FF000000"/>
      </patternFill>
    </fill>
    <fill>
      <patternFill patternType="solid">
        <fgColor rgb="FFACB9CA"/>
        <bgColor rgb="FF000000"/>
      </patternFill>
    </fill>
    <fill>
      <patternFill patternType="solid">
        <fgColor rgb="FFD9D9D9"/>
        <bgColor rgb="FF000000"/>
      </patternFill>
    </fill>
    <fill>
      <patternFill patternType="solid">
        <fgColor rgb="FFFFD966"/>
        <bgColor rgb="FF000000"/>
      </patternFill>
    </fill>
    <fill>
      <patternFill patternType="solid">
        <fgColor rgb="FFF2F2F2"/>
        <bgColor rgb="FF000000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0" tint="-0.14999847407452621"/>
        <bgColor indexed="64"/>
      </patternFill>
    </fill>
  </fills>
  <borders count="4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  <border>
      <left/>
      <right style="thin">
        <color theme="4" tint="0.39997558519241921"/>
      </right>
      <top style="thin">
        <color theme="4" tint="0.39997558519241921"/>
      </top>
      <bottom style="thin">
        <color theme="4" tint="0.3999755851924192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C00000"/>
      </right>
      <top style="thin">
        <color rgb="FFC00000"/>
      </top>
      <bottom style="thin">
        <color rgb="FFC00000"/>
      </bottom>
      <diagonal/>
    </border>
    <border>
      <left style="thin">
        <color rgb="FFC00000"/>
      </left>
      <right style="thin">
        <color rgb="FFC00000"/>
      </right>
      <top style="thin">
        <color rgb="FFC00000"/>
      </top>
      <bottom/>
      <diagonal/>
    </border>
    <border>
      <left style="thin">
        <color rgb="FFC00000"/>
      </left>
      <right/>
      <top style="thin">
        <color rgb="FFC00000"/>
      </top>
      <bottom style="thin">
        <color rgb="FFC00000"/>
      </bottom>
      <diagonal/>
    </border>
    <border>
      <left/>
      <right/>
      <top style="thin">
        <color rgb="FFC00000"/>
      </top>
      <bottom/>
      <diagonal/>
    </border>
    <border>
      <left/>
      <right style="thin">
        <color rgb="FFC00000"/>
      </right>
      <top style="thin">
        <color rgb="FFC00000"/>
      </top>
      <bottom/>
      <diagonal/>
    </border>
    <border>
      <left style="thin">
        <color rgb="FFC00000"/>
      </left>
      <right/>
      <top style="thin">
        <color rgb="FFC00000"/>
      </top>
      <bottom/>
      <diagonal/>
    </border>
    <border>
      <left style="thin">
        <color rgb="FFC00000"/>
      </left>
      <right style="thin">
        <color rgb="FFC00000"/>
      </right>
      <top/>
      <bottom/>
      <diagonal/>
    </border>
    <border>
      <left style="thin">
        <color rgb="FFC00000"/>
      </left>
      <right/>
      <top/>
      <bottom/>
      <diagonal/>
    </border>
    <border>
      <left style="thin">
        <color rgb="FFC00000"/>
      </left>
      <right style="thin">
        <color rgb="FFC00000"/>
      </right>
      <top/>
      <bottom style="thin">
        <color rgb="FFC00000"/>
      </bottom>
      <diagonal/>
    </border>
    <border>
      <left/>
      <right/>
      <top/>
      <bottom style="thin">
        <color rgb="FFC00000"/>
      </bottom>
      <diagonal/>
    </border>
    <border>
      <left style="thin">
        <color rgb="FFC00000"/>
      </left>
      <right/>
      <top/>
      <bottom style="thin">
        <color rgb="FFC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rgb="FFC00000"/>
      </right>
      <top/>
      <bottom/>
      <diagonal/>
    </border>
    <border>
      <left/>
      <right style="thin">
        <color rgb="FFC00000"/>
      </right>
      <top/>
      <bottom style="thin">
        <color rgb="FFC00000"/>
      </bottom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94">
    <xf numFmtId="0" fontId="0" fillId="0" borderId="0" xfId="0"/>
    <xf numFmtId="0" fontId="0" fillId="0" borderId="0" xfId="0" applyBorder="1"/>
    <xf numFmtId="0" fontId="0" fillId="0" borderId="0" xfId="0" applyFill="1" applyBorder="1"/>
    <xf numFmtId="0" fontId="0" fillId="0" borderId="4" xfId="0" applyFont="1" applyFill="1" applyBorder="1"/>
    <xf numFmtId="166" fontId="0" fillId="0" borderId="0" xfId="0" applyNumberFormat="1" applyFill="1"/>
    <xf numFmtId="0" fontId="0" fillId="0" borderId="0" xfId="0" applyFill="1"/>
    <xf numFmtId="0" fontId="12" fillId="0" borderId="1" xfId="0" applyFont="1" applyBorder="1" applyAlignment="1">
      <alignment vertical="center"/>
    </xf>
    <xf numFmtId="0" fontId="13" fillId="0" borderId="1" xfId="0" applyFont="1" applyBorder="1"/>
    <xf numFmtId="0" fontId="12" fillId="0" borderId="1" xfId="0" applyFont="1" applyBorder="1" applyAlignment="1">
      <alignment vertical="center" wrapText="1"/>
    </xf>
    <xf numFmtId="0" fontId="12" fillId="0" borderId="1" xfId="0" applyFont="1" applyBorder="1" applyAlignment="1">
      <alignment wrapText="1"/>
    </xf>
    <xf numFmtId="0" fontId="14" fillId="0" borderId="1" xfId="0" applyFont="1" applyBorder="1" applyAlignment="1">
      <alignment horizontal="center"/>
    </xf>
    <xf numFmtId="4" fontId="12" fillId="0" borderId="1" xfId="0" applyNumberFormat="1" applyFont="1" applyBorder="1"/>
    <xf numFmtId="3" fontId="12" fillId="0" borderId="1" xfId="0" applyNumberFormat="1" applyFont="1" applyBorder="1"/>
    <xf numFmtId="0" fontId="15" fillId="0" borderId="1" xfId="0" applyFont="1" applyBorder="1"/>
    <xf numFmtId="0" fontId="0" fillId="0" borderId="1" xfId="0" applyBorder="1" applyAlignment="1">
      <alignment horizontal="center"/>
    </xf>
    <xf numFmtId="4" fontId="12" fillId="0" borderId="1" xfId="0" applyNumberFormat="1" applyFont="1" applyBorder="1" applyProtection="1">
      <protection locked="0"/>
    </xf>
    <xf numFmtId="3" fontId="12" fillId="0" borderId="1" xfId="0" applyNumberFormat="1" applyFont="1" applyBorder="1" applyProtection="1">
      <protection locked="0"/>
    </xf>
    <xf numFmtId="0" fontId="0" fillId="0" borderId="0" xfId="0" applyFill="1" applyAlignment="1">
      <alignment horizontal="center"/>
    </xf>
    <xf numFmtId="0" fontId="0" fillId="0" borderId="0" xfId="0" applyProtection="1">
      <protection hidden="1"/>
    </xf>
    <xf numFmtId="9" fontId="0" fillId="0" borderId="0" xfId="0" applyNumberFormat="1" applyProtection="1">
      <protection hidden="1"/>
    </xf>
    <xf numFmtId="0" fontId="0" fillId="0" borderId="0" xfId="0" applyBorder="1" applyProtection="1">
      <protection hidden="1"/>
    </xf>
    <xf numFmtId="3" fontId="0" fillId="0" borderId="0" xfId="0" applyNumberFormat="1" applyProtection="1">
      <protection hidden="1"/>
    </xf>
    <xf numFmtId="9" fontId="0" fillId="0" borderId="0" xfId="0" applyNumberFormat="1" applyBorder="1" applyProtection="1">
      <protection hidden="1"/>
    </xf>
    <xf numFmtId="165" fontId="0" fillId="0" borderId="0" xfId="1" applyNumberFormat="1" applyFont="1" applyBorder="1" applyProtection="1">
      <protection hidden="1"/>
    </xf>
    <xf numFmtId="164" fontId="0" fillId="0" borderId="0" xfId="1" applyNumberFormat="1" applyFont="1" applyBorder="1" applyProtection="1">
      <protection hidden="1"/>
    </xf>
    <xf numFmtId="4" fontId="0" fillId="0" borderId="0" xfId="0" applyNumberFormat="1" applyProtection="1">
      <protection hidden="1"/>
    </xf>
    <xf numFmtId="164" fontId="0" fillId="0" borderId="0" xfId="1" applyNumberFormat="1" applyFont="1" applyProtection="1">
      <protection hidden="1"/>
    </xf>
    <xf numFmtId="0" fontId="2" fillId="2" borderId="4" xfId="0" applyFont="1" applyFill="1" applyBorder="1" applyProtection="1">
      <protection hidden="1"/>
    </xf>
    <xf numFmtId="9" fontId="2" fillId="2" borderId="5" xfId="0" applyNumberFormat="1" applyFont="1" applyFill="1" applyBorder="1" applyProtection="1">
      <protection hidden="1"/>
    </xf>
    <xf numFmtId="0" fontId="0" fillId="3" borderId="4" xfId="0" applyFont="1" applyFill="1" applyBorder="1" applyProtection="1">
      <protection hidden="1"/>
    </xf>
    <xf numFmtId="4" fontId="0" fillId="3" borderId="5" xfId="0" applyNumberFormat="1" applyFont="1" applyFill="1" applyBorder="1" applyProtection="1">
      <protection hidden="1"/>
    </xf>
    <xf numFmtId="0" fontId="0" fillId="0" borderId="4" xfId="0" applyFont="1" applyBorder="1" applyProtection="1">
      <protection hidden="1"/>
    </xf>
    <xf numFmtId="4" fontId="0" fillId="0" borderId="5" xfId="0" applyNumberFormat="1" applyFont="1" applyBorder="1" applyProtection="1">
      <protection hidden="1"/>
    </xf>
    <xf numFmtId="0" fontId="0" fillId="0" borderId="0" xfId="0" applyFill="1" applyBorder="1" applyProtection="1">
      <protection hidden="1"/>
    </xf>
    <xf numFmtId="0" fontId="20" fillId="0" borderId="1" xfId="0" applyFont="1" applyFill="1" applyBorder="1" applyAlignment="1">
      <alignment horizontal="center" vertical="top"/>
    </xf>
    <xf numFmtId="0" fontId="17" fillId="0" borderId="1" xfId="0" applyFont="1" applyFill="1" applyBorder="1" applyAlignment="1"/>
    <xf numFmtId="0" fontId="21" fillId="0" borderId="1" xfId="0" applyFont="1" applyFill="1" applyBorder="1" applyAlignment="1">
      <alignment horizontal="center"/>
    </xf>
    <xf numFmtId="3" fontId="20" fillId="14" borderId="1" xfId="0" applyNumberFormat="1" applyFont="1" applyFill="1" applyBorder="1" applyAlignment="1">
      <alignment vertical="center"/>
    </xf>
    <xf numFmtId="0" fontId="17" fillId="14" borderId="1" xfId="0" applyFont="1" applyFill="1" applyBorder="1"/>
    <xf numFmtId="0" fontId="0" fillId="0" borderId="1" xfId="0" applyFont="1" applyFill="1" applyBorder="1"/>
    <xf numFmtId="0" fontId="17" fillId="10" borderId="28" xfId="0" applyFont="1" applyFill="1" applyBorder="1" applyAlignment="1" applyProtection="1">
      <alignment horizontal="center"/>
      <protection hidden="1"/>
    </xf>
    <xf numFmtId="0" fontId="17" fillId="10" borderId="25" xfId="0" applyFont="1" applyFill="1" applyBorder="1" applyAlignment="1" applyProtection="1">
      <alignment horizontal="center"/>
      <protection hidden="1"/>
    </xf>
    <xf numFmtId="0" fontId="18" fillId="13" borderId="25" xfId="0" applyFont="1" applyFill="1" applyBorder="1" applyAlignment="1" applyProtection="1">
      <alignment horizontal="center"/>
      <protection hidden="1"/>
    </xf>
    <xf numFmtId="0" fontId="17" fillId="10" borderId="37" xfId="0" applyFont="1" applyFill="1" applyBorder="1" applyAlignment="1" applyProtection="1">
      <alignment horizontal="center"/>
      <protection hidden="1"/>
    </xf>
    <xf numFmtId="0" fontId="17" fillId="10" borderId="27" xfId="0" applyFont="1" applyFill="1" applyBorder="1" applyAlignment="1" applyProtection="1">
      <alignment horizontal="center"/>
      <protection hidden="1"/>
    </xf>
    <xf numFmtId="0" fontId="17" fillId="10" borderId="30" xfId="0" applyFont="1" applyFill="1" applyBorder="1" applyAlignment="1" applyProtection="1">
      <alignment horizontal="center"/>
      <protection hidden="1"/>
    </xf>
    <xf numFmtId="0" fontId="17" fillId="10" borderId="29" xfId="0" applyFont="1" applyFill="1" applyBorder="1" applyAlignment="1" applyProtection="1">
      <alignment horizontal="center"/>
      <protection hidden="1"/>
    </xf>
    <xf numFmtId="0" fontId="18" fillId="13" borderId="30" xfId="0" applyFont="1" applyFill="1" applyBorder="1" applyAlignment="1" applyProtection="1">
      <alignment horizontal="center"/>
      <protection hidden="1"/>
    </xf>
    <xf numFmtId="0" fontId="17" fillId="10" borderId="0" xfId="0" applyFont="1" applyFill="1" applyBorder="1" applyAlignment="1" applyProtection="1">
      <alignment horizontal="center"/>
      <protection hidden="1"/>
    </xf>
    <xf numFmtId="3" fontId="18" fillId="10" borderId="30" xfId="0" applyNumberFormat="1" applyFont="1" applyFill="1" applyBorder="1" applyAlignment="1" applyProtection="1">
      <alignment horizontal="center"/>
      <protection hidden="1"/>
    </xf>
    <xf numFmtId="0" fontId="18" fillId="10" borderId="30" xfId="0" applyFont="1" applyFill="1" applyBorder="1" applyAlignment="1" applyProtection="1">
      <alignment horizontal="center"/>
      <protection hidden="1"/>
    </xf>
    <xf numFmtId="0" fontId="17" fillId="10" borderId="31" xfId="0" applyFont="1" applyFill="1" applyBorder="1" applyAlignment="1" applyProtection="1">
      <alignment horizontal="center"/>
      <protection hidden="1"/>
    </xf>
    <xf numFmtId="0" fontId="18" fillId="10" borderId="31" xfId="0" applyFont="1" applyFill="1" applyBorder="1" applyAlignment="1" applyProtection="1">
      <alignment horizontal="center"/>
      <protection hidden="1"/>
    </xf>
    <xf numFmtId="0" fontId="19" fillId="13" borderId="30" xfId="0" applyFont="1" applyFill="1" applyBorder="1" applyProtection="1">
      <protection hidden="1"/>
    </xf>
    <xf numFmtId="0" fontId="17" fillId="10" borderId="32" xfId="0" applyFont="1" applyFill="1" applyBorder="1" applyAlignment="1" applyProtection="1">
      <alignment horizontal="center"/>
      <protection hidden="1"/>
    </xf>
    <xf numFmtId="0" fontId="19" fillId="10" borderId="32" xfId="0" applyFont="1" applyFill="1" applyBorder="1" applyProtection="1">
      <protection hidden="1"/>
    </xf>
    <xf numFmtId="0" fontId="19" fillId="13" borderId="32" xfId="0" applyFont="1" applyFill="1" applyBorder="1" applyProtection="1">
      <protection hidden="1"/>
    </xf>
    <xf numFmtId="2" fontId="0" fillId="0" borderId="0" xfId="0" applyNumberFormat="1" applyProtection="1">
      <protection hidden="1"/>
    </xf>
    <xf numFmtId="0" fontId="17" fillId="10" borderId="25" xfId="0" applyFont="1" applyFill="1" applyBorder="1" applyAlignment="1" applyProtection="1">
      <alignment vertical="center"/>
      <protection hidden="1"/>
    </xf>
    <xf numFmtId="0" fontId="17" fillId="10" borderId="30" xfId="0" applyFont="1" applyFill="1" applyBorder="1" applyAlignment="1" applyProtection="1">
      <alignment vertical="center"/>
      <protection hidden="1"/>
    </xf>
    <xf numFmtId="0" fontId="17" fillId="10" borderId="32" xfId="0" applyFont="1" applyFill="1" applyBorder="1" applyAlignment="1" applyProtection="1">
      <alignment vertical="center"/>
      <protection hidden="1"/>
    </xf>
    <xf numFmtId="0" fontId="16" fillId="10" borderId="34" xfId="0" applyFont="1" applyFill="1" applyBorder="1" applyAlignment="1" applyProtection="1">
      <alignment vertical="center"/>
      <protection hidden="1"/>
    </xf>
    <xf numFmtId="0" fontId="0" fillId="7" borderId="1" xfId="0" applyFill="1" applyBorder="1" applyProtection="1">
      <protection hidden="1"/>
    </xf>
    <xf numFmtId="0" fontId="0" fillId="9" borderId="1" xfId="0" applyFill="1" applyBorder="1" applyProtection="1">
      <protection hidden="1"/>
    </xf>
    <xf numFmtId="0" fontId="0" fillId="6" borderId="1" xfId="0" applyFill="1" applyBorder="1" applyProtection="1">
      <protection hidden="1"/>
    </xf>
    <xf numFmtId="0" fontId="0" fillId="5" borderId="1" xfId="0" applyFill="1" applyBorder="1" applyProtection="1">
      <protection hidden="1"/>
    </xf>
    <xf numFmtId="3" fontId="0" fillId="5" borderId="1" xfId="0" applyNumberFormat="1" applyFill="1" applyBorder="1" applyProtection="1">
      <protection hidden="1"/>
    </xf>
    <xf numFmtId="3" fontId="0" fillId="7" borderId="1" xfId="0" applyNumberFormat="1" applyFill="1" applyBorder="1" applyProtection="1">
      <protection hidden="1"/>
    </xf>
    <xf numFmtId="3" fontId="0" fillId="9" borderId="1" xfId="0" applyNumberFormat="1" applyFill="1" applyBorder="1" applyProtection="1">
      <protection hidden="1"/>
    </xf>
    <xf numFmtId="0" fontId="0" fillId="8" borderId="0" xfId="0" applyFill="1" applyProtection="1">
      <protection hidden="1"/>
    </xf>
    <xf numFmtId="0" fontId="0" fillId="0" borderId="8" xfId="0" applyBorder="1" applyProtection="1">
      <protection hidden="1"/>
    </xf>
    <xf numFmtId="0" fontId="0" fillId="0" borderId="9" xfId="0" applyBorder="1" applyProtection="1">
      <protection hidden="1"/>
    </xf>
    <xf numFmtId="0" fontId="0" fillId="0" borderId="11" xfId="0" applyBorder="1" applyProtection="1">
      <protection hidden="1"/>
    </xf>
    <xf numFmtId="0" fontId="0" fillId="0" borderId="12" xfId="0" applyBorder="1" applyAlignment="1" applyProtection="1">
      <alignment horizontal="center"/>
      <protection hidden="1"/>
    </xf>
    <xf numFmtId="0" fontId="0" fillId="0" borderId="12" xfId="0" applyBorder="1" applyProtection="1">
      <protection hidden="1"/>
    </xf>
    <xf numFmtId="0" fontId="0" fillId="0" borderId="14" xfId="0" applyBorder="1" applyProtection="1">
      <protection hidden="1"/>
    </xf>
    <xf numFmtId="0" fontId="0" fillId="0" borderId="7" xfId="0" applyBorder="1" applyProtection="1">
      <protection hidden="1"/>
    </xf>
    <xf numFmtId="3" fontId="0" fillId="0" borderId="7" xfId="0" applyNumberFormat="1" applyBorder="1" applyProtection="1">
      <protection hidden="1"/>
    </xf>
    <xf numFmtId="3" fontId="0" fillId="0" borderId="13" xfId="0" applyNumberFormat="1" applyBorder="1" applyProtection="1">
      <protection hidden="1"/>
    </xf>
    <xf numFmtId="3" fontId="0" fillId="0" borderId="7" xfId="0" applyNumberFormat="1" applyFill="1" applyBorder="1" applyProtection="1">
      <protection hidden="1"/>
    </xf>
    <xf numFmtId="0" fontId="3" fillId="4" borderId="0" xfId="0" applyFont="1" applyFill="1" applyAlignment="1" applyProtection="1">
      <alignment horizontal="center"/>
      <protection hidden="1"/>
    </xf>
    <xf numFmtId="0" fontId="0" fillId="0" borderId="1" xfId="0" applyBorder="1" applyProtection="1">
      <protection hidden="1"/>
    </xf>
    <xf numFmtId="9" fontId="0" fillId="0" borderId="2" xfId="0" applyNumberFormat="1" applyBorder="1" applyProtection="1">
      <protection hidden="1"/>
    </xf>
    <xf numFmtId="0" fontId="4" fillId="0" borderId="1" xfId="0" applyFont="1" applyBorder="1" applyAlignment="1" applyProtection="1">
      <alignment vertical="center"/>
      <protection hidden="1"/>
    </xf>
    <xf numFmtId="2" fontId="0" fillId="0" borderId="1" xfId="0" applyNumberFormat="1" applyFill="1" applyBorder="1" applyProtection="1">
      <protection hidden="1"/>
    </xf>
    <xf numFmtId="0" fontId="4" fillId="0" borderId="1" xfId="0" applyFont="1" applyBorder="1" applyProtection="1">
      <protection hidden="1"/>
    </xf>
    <xf numFmtId="3" fontId="0" fillId="0" borderId="1" xfId="0" applyNumberFormat="1" applyFill="1" applyBorder="1" applyProtection="1">
      <protection hidden="1"/>
    </xf>
    <xf numFmtId="0" fontId="5" fillId="0" borderId="1" xfId="0" applyFont="1" applyBorder="1" applyAlignment="1" applyProtection="1">
      <alignment wrapText="1"/>
      <protection hidden="1"/>
    </xf>
    <xf numFmtId="3" fontId="6" fillId="0" borderId="1" xfId="0" applyNumberFormat="1" applyFont="1" applyFill="1" applyBorder="1" applyProtection="1">
      <protection hidden="1"/>
    </xf>
    <xf numFmtId="0" fontId="5" fillId="0" borderId="1" xfId="0" applyFont="1" applyBorder="1" applyProtection="1">
      <protection hidden="1"/>
    </xf>
    <xf numFmtId="0" fontId="5" fillId="0" borderId="0" xfId="0" applyFont="1" applyProtection="1">
      <protection hidden="1"/>
    </xf>
    <xf numFmtId="0" fontId="3" fillId="0" borderId="8" xfId="0" applyFont="1" applyBorder="1" applyAlignment="1" applyProtection="1">
      <alignment horizontal="center"/>
      <protection hidden="1"/>
    </xf>
    <xf numFmtId="0" fontId="3" fillId="0" borderId="11" xfId="0" applyFont="1" applyBorder="1" applyProtection="1">
      <protection hidden="1"/>
    </xf>
    <xf numFmtId="4" fontId="0" fillId="0" borderId="23" xfId="0" applyNumberFormat="1" applyBorder="1" applyProtection="1">
      <protection hidden="1"/>
    </xf>
    <xf numFmtId="0" fontId="0" fillId="0" borderId="15" xfId="0" applyBorder="1" applyProtection="1">
      <protection hidden="1"/>
    </xf>
    <xf numFmtId="0" fontId="11" fillId="0" borderId="6" xfId="0" applyFont="1" applyBorder="1" applyAlignment="1" applyProtection="1">
      <alignment horizontal="center"/>
      <protection hidden="1"/>
    </xf>
    <xf numFmtId="0" fontId="0" fillId="0" borderId="16" xfId="0" applyBorder="1" applyProtection="1">
      <protection hidden="1"/>
    </xf>
    <xf numFmtId="4" fontId="0" fillId="0" borderId="12" xfId="0" applyNumberFormat="1" applyBorder="1" applyProtection="1">
      <protection hidden="1"/>
    </xf>
    <xf numFmtId="0" fontId="3" fillId="0" borderId="15" xfId="0" applyFont="1" applyBorder="1" applyProtection="1">
      <protection hidden="1"/>
    </xf>
    <xf numFmtId="0" fontId="0" fillId="0" borderId="6" xfId="0" applyBorder="1" applyProtection="1">
      <protection hidden="1"/>
    </xf>
    <xf numFmtId="3" fontId="3" fillId="0" borderId="17" xfId="0" applyNumberFormat="1" applyFont="1" applyBorder="1" applyProtection="1">
      <protection hidden="1"/>
    </xf>
    <xf numFmtId="0" fontId="3" fillId="0" borderId="0" xfId="0" applyFont="1" applyBorder="1" applyProtection="1">
      <protection hidden="1"/>
    </xf>
    <xf numFmtId="0" fontId="0" fillId="0" borderId="0" xfId="0" applyFill="1" applyBorder="1" applyProtection="1">
      <protection locked="0" hidden="1"/>
    </xf>
    <xf numFmtId="3" fontId="0" fillId="0" borderId="12" xfId="0" applyNumberFormat="1" applyBorder="1" applyProtection="1">
      <protection hidden="1"/>
    </xf>
    <xf numFmtId="0" fontId="0" fillId="0" borderId="11" xfId="0" applyBorder="1" applyAlignment="1" applyProtection="1">
      <alignment horizontal="right"/>
      <protection hidden="1"/>
    </xf>
    <xf numFmtId="9" fontId="11" fillId="0" borderId="9" xfId="0" applyNumberFormat="1" applyFont="1" applyBorder="1" applyAlignment="1" applyProtection="1">
      <alignment horizontal="center"/>
      <protection hidden="1"/>
    </xf>
    <xf numFmtId="0" fontId="0" fillId="0" borderId="10" xfId="0" applyBorder="1" applyProtection="1">
      <protection hidden="1"/>
    </xf>
    <xf numFmtId="0" fontId="0" fillId="4" borderId="14" xfId="0" applyFill="1" applyBorder="1" applyAlignment="1" applyProtection="1">
      <alignment horizontal="right"/>
      <protection hidden="1"/>
    </xf>
    <xf numFmtId="3" fontId="0" fillId="0" borderId="13" xfId="0" applyNumberFormat="1" applyFill="1" applyBorder="1" applyProtection="1">
      <protection hidden="1"/>
    </xf>
    <xf numFmtId="0" fontId="0" fillId="0" borderId="18" xfId="0" applyBorder="1" applyProtection="1">
      <protection hidden="1"/>
    </xf>
    <xf numFmtId="0" fontId="11" fillId="4" borderId="19" xfId="0" applyFont="1" applyFill="1" applyBorder="1" applyAlignment="1" applyProtection="1">
      <alignment horizontal="center"/>
      <protection hidden="1"/>
    </xf>
    <xf numFmtId="3" fontId="0" fillId="0" borderId="20" xfId="0" applyNumberFormat="1" applyBorder="1" applyProtection="1">
      <protection hidden="1"/>
    </xf>
    <xf numFmtId="0" fontId="0" fillId="4" borderId="11" xfId="0" applyFill="1" applyBorder="1" applyAlignment="1" applyProtection="1">
      <alignment horizontal="right"/>
      <protection hidden="1"/>
    </xf>
    <xf numFmtId="4" fontId="0" fillId="0" borderId="7" xfId="0" applyNumberFormat="1" applyBorder="1" applyProtection="1">
      <protection hidden="1"/>
    </xf>
    <xf numFmtId="0" fontId="0" fillId="4" borderId="11" xfId="0" applyFill="1" applyBorder="1" applyAlignment="1" applyProtection="1">
      <alignment horizontal="center"/>
      <protection hidden="1"/>
    </xf>
    <xf numFmtId="9" fontId="11" fillId="0" borderId="0" xfId="0" applyNumberFormat="1" applyFont="1" applyBorder="1" applyAlignment="1" applyProtection="1">
      <alignment horizontal="center"/>
      <protection hidden="1"/>
    </xf>
    <xf numFmtId="0" fontId="0" fillId="0" borderId="0" xfId="0" applyBorder="1" applyAlignment="1" applyProtection="1">
      <alignment horizontal="right"/>
      <protection hidden="1"/>
    </xf>
    <xf numFmtId="0" fontId="3" fillId="0" borderId="7" xfId="0" applyFont="1" applyBorder="1" applyProtection="1">
      <protection hidden="1"/>
    </xf>
    <xf numFmtId="3" fontId="3" fillId="0" borderId="13" xfId="0" applyNumberFormat="1" applyFont="1" applyBorder="1" applyProtection="1">
      <protection hidden="1"/>
    </xf>
    <xf numFmtId="0" fontId="3" fillId="0" borderId="0" xfId="0" applyFont="1" applyBorder="1" applyAlignment="1" applyProtection="1">
      <alignment horizontal="center"/>
      <protection hidden="1"/>
    </xf>
    <xf numFmtId="0" fontId="11" fillId="0" borderId="0" xfId="0" applyFont="1" applyBorder="1" applyAlignment="1" applyProtection="1">
      <alignment horizontal="center"/>
      <protection hidden="1"/>
    </xf>
    <xf numFmtId="0" fontId="3" fillId="0" borderId="12" xfId="0" applyFont="1" applyBorder="1" applyAlignment="1" applyProtection="1">
      <alignment horizontal="center"/>
      <protection hidden="1"/>
    </xf>
    <xf numFmtId="164" fontId="0" fillId="0" borderId="7" xfId="1" applyNumberFormat="1" applyFont="1" applyBorder="1" applyProtection="1">
      <protection hidden="1"/>
    </xf>
    <xf numFmtId="0" fontId="0" fillId="4" borderId="19" xfId="0" applyFill="1" applyBorder="1" applyAlignment="1" applyProtection="1">
      <alignment horizontal="center"/>
      <protection hidden="1"/>
    </xf>
    <xf numFmtId="3" fontId="0" fillId="0" borderId="0" xfId="0" applyNumberFormat="1" applyBorder="1" applyProtection="1">
      <protection hidden="1"/>
    </xf>
    <xf numFmtId="0" fontId="0" fillId="0" borderId="0" xfId="0" applyProtection="1">
      <protection locked="0"/>
    </xf>
    <xf numFmtId="4" fontId="0" fillId="0" borderId="0" xfId="0" applyNumberFormat="1" applyProtection="1">
      <protection locked="0"/>
    </xf>
    <xf numFmtId="3" fontId="0" fillId="0" borderId="0" xfId="0" applyNumberFormat="1" applyProtection="1">
      <protection locked="0"/>
    </xf>
    <xf numFmtId="0" fontId="17" fillId="10" borderId="27" xfId="0" applyFont="1" applyFill="1" applyBorder="1" applyAlignment="1" applyProtection="1">
      <alignment horizontal="center"/>
      <protection hidden="1"/>
    </xf>
    <xf numFmtId="0" fontId="17" fillId="10" borderId="28" xfId="0" applyFont="1" applyFill="1" applyBorder="1" applyAlignment="1" applyProtection="1">
      <alignment horizontal="center"/>
      <protection hidden="1"/>
    </xf>
    <xf numFmtId="3" fontId="3" fillId="0" borderId="10" xfId="0" applyNumberFormat="1" applyFont="1" applyBorder="1" applyProtection="1">
      <protection hidden="1"/>
    </xf>
    <xf numFmtId="0" fontId="0" fillId="0" borderId="14" xfId="0" applyBorder="1"/>
    <xf numFmtId="0" fontId="3" fillId="0" borderId="11" xfId="0" applyFont="1" applyBorder="1" applyAlignment="1" applyProtection="1">
      <alignment horizontal="center"/>
      <protection hidden="1"/>
    </xf>
    <xf numFmtId="3" fontId="3" fillId="0" borderId="12" xfId="0" applyNumberFormat="1" applyFont="1" applyBorder="1" applyProtection="1">
      <protection hidden="1"/>
    </xf>
    <xf numFmtId="3" fontId="3" fillId="0" borderId="13" xfId="0" applyNumberFormat="1" applyFont="1" applyBorder="1"/>
    <xf numFmtId="3" fontId="0" fillId="4" borderId="0" xfId="0" applyNumberFormat="1" applyFill="1" applyProtection="1">
      <protection locked="0"/>
    </xf>
    <xf numFmtId="0" fontId="0" fillId="4" borderId="0" xfId="0" applyFill="1"/>
    <xf numFmtId="0" fontId="0" fillId="16" borderId="18" xfId="0" applyFill="1" applyBorder="1" applyProtection="1">
      <protection hidden="1"/>
    </xf>
    <xf numFmtId="0" fontId="3" fillId="16" borderId="19" xfId="0" applyFont="1" applyFill="1" applyBorder="1" applyProtection="1">
      <protection hidden="1"/>
    </xf>
    <xf numFmtId="0" fontId="0" fillId="16" borderId="19" xfId="0" applyFill="1" applyBorder="1" applyProtection="1">
      <protection hidden="1"/>
    </xf>
    <xf numFmtId="3" fontId="3" fillId="16" borderId="20" xfId="0" applyNumberFormat="1" applyFont="1" applyFill="1" applyBorder="1" applyProtection="1">
      <protection hidden="1"/>
    </xf>
    <xf numFmtId="0" fontId="0" fillId="4" borderId="3" xfId="0" applyFill="1" applyBorder="1" applyAlignment="1" applyProtection="1">
      <alignment horizontal="center"/>
      <protection locked="0"/>
    </xf>
    <xf numFmtId="3" fontId="0" fillId="4" borderId="1" xfId="0" applyNumberFormat="1" applyFill="1" applyBorder="1" applyProtection="1">
      <protection locked="0"/>
    </xf>
    <xf numFmtId="4" fontId="0" fillId="4" borderId="17" xfId="0" applyNumberFormat="1" applyFill="1" applyBorder="1" applyProtection="1">
      <protection locked="0"/>
    </xf>
    <xf numFmtId="4" fontId="6" fillId="4" borderId="7" xfId="0" applyNumberFormat="1" applyFont="1" applyFill="1" applyBorder="1" applyAlignment="1" applyProtection="1">
      <alignment horizontal="right"/>
      <protection locked="0"/>
    </xf>
    <xf numFmtId="3" fontId="0" fillId="4" borderId="0" xfId="0" applyNumberFormat="1" applyFill="1" applyBorder="1" applyProtection="1">
      <protection locked="0"/>
    </xf>
    <xf numFmtId="3" fontId="0" fillId="4" borderId="14" xfId="0" applyNumberFormat="1" applyFill="1" applyBorder="1" applyAlignment="1" applyProtection="1">
      <alignment horizontal="center"/>
      <protection locked="0"/>
    </xf>
    <xf numFmtId="3" fontId="0" fillId="4" borderId="13" xfId="0" applyNumberFormat="1" applyFill="1" applyBorder="1" applyProtection="1">
      <protection locked="0"/>
    </xf>
    <xf numFmtId="3" fontId="0" fillId="4" borderId="7" xfId="0" applyNumberFormat="1" applyFill="1" applyBorder="1" applyProtection="1">
      <protection locked="0"/>
    </xf>
    <xf numFmtId="0" fontId="3" fillId="0" borderId="39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9" xfId="0" applyFont="1" applyBorder="1" applyAlignment="1" applyProtection="1">
      <alignment horizontal="center"/>
      <protection hidden="1"/>
    </xf>
    <xf numFmtId="0" fontId="3" fillId="0" borderId="0" xfId="0" applyFont="1" applyAlignment="1" applyProtection="1">
      <alignment horizontal="center"/>
      <protection hidden="1"/>
    </xf>
    <xf numFmtId="0" fontId="3" fillId="0" borderId="21" xfId="0" applyFont="1" applyBorder="1" applyAlignment="1" applyProtection="1">
      <alignment horizontal="center"/>
      <protection hidden="1"/>
    </xf>
    <xf numFmtId="0" fontId="3" fillId="0" borderId="22" xfId="0" applyFont="1" applyBorder="1" applyAlignment="1" applyProtection="1">
      <alignment horizontal="center"/>
      <protection hidden="1"/>
    </xf>
    <xf numFmtId="0" fontId="3" fillId="0" borderId="10" xfId="0" applyFont="1" applyBorder="1" applyAlignment="1" applyProtection="1">
      <alignment horizontal="center"/>
      <protection hidden="1"/>
    </xf>
    <xf numFmtId="0" fontId="0" fillId="6" borderId="1" xfId="0" applyFill="1" applyBorder="1" applyAlignment="1" applyProtection="1">
      <alignment horizontal="center"/>
      <protection hidden="1"/>
    </xf>
    <xf numFmtId="0" fontId="0" fillId="5" borderId="1" xfId="0" applyFill="1" applyBorder="1" applyAlignment="1" applyProtection="1">
      <alignment horizontal="center"/>
      <protection hidden="1"/>
    </xf>
    <xf numFmtId="0" fontId="0" fillId="4" borderId="0" xfId="0" applyFill="1" applyAlignment="1">
      <alignment horizontal="center"/>
    </xf>
    <xf numFmtId="0" fontId="0" fillId="0" borderId="0" xfId="0" applyBorder="1" applyAlignment="1" applyProtection="1">
      <alignment horizontal="center"/>
      <protection hidden="1"/>
    </xf>
    <xf numFmtId="0" fontId="0" fillId="0" borderId="9" xfId="0" applyBorder="1" applyAlignment="1" applyProtection="1">
      <alignment horizontal="center"/>
      <protection hidden="1"/>
    </xf>
    <xf numFmtId="0" fontId="0" fillId="0" borderId="10" xfId="0" applyBorder="1" applyAlignment="1" applyProtection="1">
      <alignment horizontal="center"/>
      <protection hidden="1"/>
    </xf>
    <xf numFmtId="0" fontId="8" fillId="0" borderId="0" xfId="0" applyFont="1" applyAlignment="1" applyProtection="1">
      <alignment horizontal="center"/>
      <protection hidden="1"/>
    </xf>
    <xf numFmtId="0" fontId="17" fillId="12" borderId="30" xfId="0" applyFont="1" applyFill="1" applyBorder="1" applyAlignment="1" applyProtection="1">
      <alignment horizontal="center" vertical="center" wrapText="1"/>
      <protection hidden="1"/>
    </xf>
    <xf numFmtId="0" fontId="17" fillId="12" borderId="32" xfId="0" applyFont="1" applyFill="1" applyBorder="1" applyAlignment="1" applyProtection="1">
      <alignment horizontal="center" vertical="center" wrapText="1"/>
      <protection hidden="1"/>
    </xf>
    <xf numFmtId="0" fontId="18" fillId="10" borderId="26" xfId="0" applyFont="1" applyFill="1" applyBorder="1" applyAlignment="1" applyProtection="1">
      <alignment horizontal="center"/>
      <protection hidden="1"/>
    </xf>
    <xf numFmtId="0" fontId="18" fillId="10" borderId="24" xfId="0" applyFont="1" applyFill="1" applyBorder="1" applyAlignment="1" applyProtection="1">
      <alignment horizontal="center"/>
      <protection hidden="1"/>
    </xf>
    <xf numFmtId="0" fontId="0" fillId="15" borderId="28" xfId="0" applyFill="1" applyBorder="1" applyAlignment="1" applyProtection="1">
      <alignment horizontal="center" vertical="center"/>
      <protection hidden="1"/>
    </xf>
    <xf numFmtId="0" fontId="0" fillId="15" borderId="37" xfId="0" applyFill="1" applyBorder="1" applyAlignment="1" applyProtection="1">
      <alignment horizontal="center" vertical="center"/>
      <protection hidden="1"/>
    </xf>
    <xf numFmtId="0" fontId="16" fillId="10" borderId="29" xfId="0" applyFont="1" applyFill="1" applyBorder="1" applyAlignment="1" applyProtection="1">
      <alignment horizontal="center" vertical="center"/>
      <protection hidden="1"/>
    </xf>
    <xf numFmtId="0" fontId="16" fillId="10" borderId="27" xfId="0" applyFont="1" applyFill="1" applyBorder="1" applyAlignment="1" applyProtection="1">
      <alignment horizontal="center" vertical="center"/>
      <protection hidden="1"/>
    </xf>
    <xf numFmtId="0" fontId="16" fillId="10" borderId="28" xfId="0" applyFont="1" applyFill="1" applyBorder="1" applyAlignment="1" applyProtection="1">
      <alignment horizontal="center" vertical="center"/>
      <protection hidden="1"/>
    </xf>
    <xf numFmtId="0" fontId="16" fillId="10" borderId="34" xfId="0" applyFont="1" applyFill="1" applyBorder="1" applyAlignment="1" applyProtection="1">
      <alignment horizontal="center" vertical="center"/>
      <protection hidden="1"/>
    </xf>
    <xf numFmtId="0" fontId="16" fillId="10" borderId="33" xfId="0" applyFont="1" applyFill="1" applyBorder="1" applyAlignment="1" applyProtection="1">
      <alignment horizontal="center" vertical="center"/>
      <protection hidden="1"/>
    </xf>
    <xf numFmtId="0" fontId="16" fillId="10" borderId="38" xfId="0" applyFont="1" applyFill="1" applyBorder="1" applyAlignment="1" applyProtection="1">
      <alignment horizontal="center" vertical="center"/>
      <protection hidden="1"/>
    </xf>
    <xf numFmtId="0" fontId="18" fillId="10" borderId="37" xfId="0" applyFont="1" applyFill="1" applyBorder="1" applyAlignment="1" applyProtection="1">
      <alignment horizontal="center" vertical="center"/>
      <protection hidden="1"/>
    </xf>
    <xf numFmtId="0" fontId="18" fillId="10" borderId="32" xfId="0" applyFont="1" applyFill="1" applyBorder="1" applyAlignment="1" applyProtection="1">
      <alignment horizontal="center" vertical="center"/>
      <protection hidden="1"/>
    </xf>
    <xf numFmtId="0" fontId="17" fillId="10" borderId="27" xfId="0" applyFont="1" applyFill="1" applyBorder="1" applyAlignment="1" applyProtection="1">
      <alignment horizontal="center"/>
      <protection hidden="1"/>
    </xf>
    <xf numFmtId="0" fontId="17" fillId="10" borderId="28" xfId="0" applyFont="1" applyFill="1" applyBorder="1" applyAlignment="1" applyProtection="1">
      <alignment horizontal="center"/>
      <protection hidden="1"/>
    </xf>
    <xf numFmtId="0" fontId="18" fillId="10" borderId="29" xfId="0" applyFont="1" applyFill="1" applyBorder="1" applyAlignment="1" applyProtection="1">
      <alignment horizontal="center"/>
      <protection hidden="1"/>
    </xf>
    <xf numFmtId="0" fontId="18" fillId="10" borderId="28" xfId="0" applyFont="1" applyFill="1" applyBorder="1" applyAlignment="1" applyProtection="1">
      <alignment horizontal="center"/>
      <protection hidden="1"/>
    </xf>
    <xf numFmtId="0" fontId="18" fillId="10" borderId="0" xfId="0" applyFont="1" applyFill="1" applyBorder="1" applyAlignment="1" applyProtection="1">
      <alignment horizontal="center"/>
      <protection hidden="1"/>
    </xf>
    <xf numFmtId="0" fontId="17" fillId="11" borderId="30" xfId="0" applyFont="1" applyFill="1" applyBorder="1" applyAlignment="1" applyProtection="1">
      <alignment horizontal="center" vertical="center" wrapText="1"/>
      <protection hidden="1"/>
    </xf>
    <xf numFmtId="0" fontId="17" fillId="11" borderId="32" xfId="0" applyFont="1" applyFill="1" applyBorder="1" applyAlignment="1" applyProtection="1">
      <alignment horizontal="center" vertical="center" wrapText="1"/>
      <protection hidden="1"/>
    </xf>
    <xf numFmtId="0" fontId="7" fillId="0" borderId="0" xfId="0" applyFont="1" applyBorder="1" applyAlignment="1" applyProtection="1">
      <alignment horizontal="center"/>
      <protection hidden="1"/>
    </xf>
    <xf numFmtId="0" fontId="0" fillId="0" borderId="0" xfId="0" applyFont="1" applyBorder="1" applyAlignment="1" applyProtection="1">
      <alignment horizontal="center"/>
      <protection hidden="1"/>
    </xf>
    <xf numFmtId="0" fontId="7" fillId="0" borderId="0" xfId="0" applyFont="1" applyBorder="1" applyAlignment="1">
      <alignment horizontal="center"/>
    </xf>
    <xf numFmtId="0" fontId="17" fillId="0" borderId="35" xfId="0" applyFont="1" applyFill="1" applyBorder="1" applyAlignment="1">
      <alignment horizontal="center"/>
    </xf>
    <xf numFmtId="0" fontId="17" fillId="0" borderId="36" xfId="0" applyFont="1" applyFill="1" applyBorder="1" applyAlignment="1">
      <alignment horizontal="center"/>
    </xf>
    <xf numFmtId="0" fontId="17" fillId="0" borderId="3" xfId="0" applyFont="1" applyFill="1" applyBorder="1" applyAlignment="1">
      <alignment horizontal="center"/>
    </xf>
    <xf numFmtId="0" fontId="17" fillId="0" borderId="1" xfId="0" applyFont="1" applyFill="1" applyBorder="1" applyAlignment="1">
      <alignment horizontal="center"/>
    </xf>
    <xf numFmtId="0" fontId="20" fillId="0" borderId="1" xfId="0" applyFont="1" applyFill="1" applyBorder="1" applyAlignment="1">
      <alignment horizontal="center" vertical="top" wrapText="1"/>
    </xf>
    <xf numFmtId="0" fontId="17" fillId="0" borderId="1" xfId="0" applyFont="1" applyFill="1" applyBorder="1" applyAlignment="1">
      <alignment horizontal="center" vertical="top" wrapText="1"/>
    </xf>
  </cellXfs>
  <cellStyles count="2">
    <cellStyle name="Prozent" xfId="1" builtinId="5"/>
    <cellStyle name="Standard" xfId="0" builtinId="0"/>
  </cellStyles>
  <dxfs count="36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5" formatCode="0.000000%"/>
      <protection locked="1" hidden="1"/>
    </dxf>
    <dxf>
      <protection locked="1" hidden="1"/>
    </dxf>
    <dxf>
      <protection locked="1" hidden="1"/>
    </dxf>
    <dxf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5" formatCode="0.000000%"/>
      <protection locked="1" hidden="1"/>
    </dxf>
    <dxf>
      <protection locked="1" hidden="1"/>
    </dxf>
    <dxf>
      <protection locked="1" hidden="1"/>
    </dxf>
    <dxf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5" formatCode="0.000000%"/>
      <protection locked="1" hidden="1"/>
    </dxf>
    <dxf>
      <protection locked="1" hidden="1"/>
    </dxf>
    <dxf>
      <protection locked="1" hidden="1"/>
    </dxf>
    <dxf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5" formatCode="0.000000%"/>
      <protection locked="1" hidden="1"/>
    </dxf>
    <dxf>
      <protection locked="1" hidden="1"/>
    </dxf>
    <dxf>
      <protection locked="1" hidden="1"/>
    </dxf>
    <dxf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5" formatCode="0.000000%"/>
      <protection locked="1" hidden="1"/>
    </dxf>
    <dxf>
      <protection locked="1" hidden="1"/>
    </dxf>
    <dxf>
      <protection locked="1" hidden="1"/>
    </dxf>
    <dxf>
      <protection locked="1" hidden="1"/>
    </dxf>
    <dxf>
      <protection locked="1" hidden="1"/>
    </dxf>
    <dxf>
      <protection locked="1" hidden="1"/>
    </dxf>
    <dxf>
      <protection locked="1" hidden="1"/>
    </dxf>
    <dxf>
      <protection locked="1" hidden="1"/>
    </dxf>
    <dxf>
      <protection locked="1" hidden="1"/>
    </dxf>
    <dxf>
      <protection locked="1" hidden="1"/>
    </dxf>
    <dxf>
      <protection locked="1" hidden="1"/>
    </dxf>
    <dxf>
      <protection locked="1" hidden="1"/>
    </dxf>
    <dxf>
      <numFmt numFmtId="4" formatCode="#,##0.00"/>
      <protection locked="1" hidden="1"/>
    </dxf>
    <dxf>
      <protection locked="1" hidden="1"/>
    </dxf>
    <dxf>
      <protection locked="1" hidden="1"/>
    </dxf>
    <dxf>
      <protection locked="1" hidden="1"/>
    </dxf>
    <dxf>
      <numFmt numFmtId="13" formatCode="0%"/>
      <protection locked="1" hidden="1"/>
    </dxf>
    <dxf>
      <protection locked="1" hidden="1"/>
    </dxf>
    <dxf>
      <protection locked="1" hidden="1"/>
    </dxf>
    <dxf>
      <protection locked="1" hidden="1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1" name="Tabelle1" displayName="Tabelle1" ref="B2:C8" totalsRowShown="0" headerRowDxfId="35" dataDxfId="34">
  <autoFilter ref="B2:C8"/>
  <tableColumns count="2">
    <tableColumn id="1" name="Spalte1" dataDxfId="33"/>
    <tableColumn id="2" name="Spalte2" dataDxfId="32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id="2" name="Tabelle13" displayName="Tabelle13" ref="B13:C19" totalsRowShown="0" headerRowDxfId="31" dataDxfId="30">
  <autoFilter ref="B13:C19"/>
  <tableColumns count="2">
    <tableColumn id="1" name="Spalte1" dataDxfId="29"/>
    <tableColumn id="2" name="Spalte2" dataDxfId="28"/>
  </tableColumns>
  <tableStyleInfo name="TableStyleMedium2" showFirstColumn="0" showLastColumn="0" showRowStripes="1" showColumnStripes="0"/>
</table>
</file>

<file path=xl/tables/table3.xml><?xml version="1.0" encoding="utf-8"?>
<table xmlns="http://schemas.openxmlformats.org/spreadsheetml/2006/main" id="5" name="Tabelle1356" displayName="Tabelle1356" ref="F13:G19" totalsRowShown="0" headerRowDxfId="27" dataDxfId="26">
  <autoFilter ref="F13:G19"/>
  <tableColumns count="2">
    <tableColumn id="1" name="Spalte1" dataDxfId="25"/>
    <tableColumn id="2" name="Spalte2" dataDxfId="24" dataCellStyle="Prozent"/>
  </tableColumns>
  <tableStyleInfo name="TableStyleMedium2" showFirstColumn="0" showLastColumn="0" showRowStripes="1" showColumnStripes="0"/>
</table>
</file>

<file path=xl/tables/table4.xml><?xml version="1.0" encoding="utf-8"?>
<table xmlns="http://schemas.openxmlformats.org/spreadsheetml/2006/main" id="6" name="Tabelle13567" displayName="Tabelle13567" ref="K4:L10" totalsRowShown="0" headerRowDxfId="23" dataDxfId="22">
  <autoFilter ref="K4:L10"/>
  <tableColumns count="2">
    <tableColumn id="1" name="Spalte1" dataDxfId="21"/>
    <tableColumn id="2" name="Spalte2" dataDxfId="20" dataCellStyle="Prozent"/>
  </tableColumns>
  <tableStyleInfo name="TableStyleMedium2" showFirstColumn="0" showLastColumn="0" showRowStripes="1" showColumnStripes="0"/>
</table>
</file>

<file path=xl/tables/table5.xml><?xml version="1.0" encoding="utf-8"?>
<table xmlns="http://schemas.openxmlformats.org/spreadsheetml/2006/main" id="7" name="Tabelle7" displayName="Tabelle7" ref="K14:L17" totalsRowShown="0" headerRowDxfId="19" dataDxfId="18">
  <autoFilter ref="K14:L17"/>
  <tableColumns count="2">
    <tableColumn id="1" name="Spalte1" dataDxfId="17"/>
    <tableColumn id="2" name="Spalte2" dataDxfId="16" dataCellStyle="Prozent"/>
  </tableColumns>
  <tableStyleInfo name="TableStyleMedium2" showFirstColumn="0" showLastColumn="0" showRowStripes="1" showColumnStripes="0"/>
</table>
</file>

<file path=xl/tables/table6.xml><?xml version="1.0" encoding="utf-8"?>
<table xmlns="http://schemas.openxmlformats.org/spreadsheetml/2006/main" id="8" name="Tabelle8" displayName="Tabelle8" ref="K20:L22" totalsRowShown="0" headerRowDxfId="15" dataDxfId="14">
  <autoFilter ref="K20:L22"/>
  <tableColumns count="2">
    <tableColumn id="1" name="Spalte1" dataDxfId="13"/>
    <tableColumn id="2" name="Spalte2" dataDxfId="12" dataCellStyle="Prozent"/>
  </tableColumns>
  <tableStyleInfo name="TableStyleMedium2" showFirstColumn="0" showLastColumn="0" showRowStripes="1" showColumnStripes="0"/>
</table>
</file>

<file path=xl/tables/table7.xml><?xml version="1.0" encoding="utf-8"?>
<table xmlns="http://schemas.openxmlformats.org/spreadsheetml/2006/main" id="9" name="Tabelle9" displayName="Tabelle9" ref="K25:L28" totalsRowShown="0" headerRowDxfId="11" dataDxfId="10">
  <autoFilter ref="K25:L28"/>
  <tableColumns count="2">
    <tableColumn id="1" name="Spalte1" dataDxfId="9"/>
    <tableColumn id="2" name="Spalte2" dataDxfId="8" dataCellStyle="Prozent"/>
  </tableColumns>
  <tableStyleInfo name="TableStyleMedium2" showFirstColumn="0" showLastColumn="0" showRowStripes="1" showColumnStripes="0"/>
</table>
</file>

<file path=xl/tables/table8.xml><?xml version="1.0" encoding="utf-8"?>
<table xmlns="http://schemas.openxmlformats.org/spreadsheetml/2006/main" id="10" name="Tabelle10" displayName="Tabelle10" ref="K30:L33" totalsRowShown="0" headerRowDxfId="7" dataDxfId="6">
  <autoFilter ref="K30:L33"/>
  <tableColumns count="2">
    <tableColumn id="1" name="Spalte1" dataDxfId="5"/>
    <tableColumn id="2" name="Spalte2" dataDxfId="4" dataCellStyle="Prozent"/>
  </tableColumns>
  <tableStyleInfo name="TableStyleMedium2" showFirstColumn="0" showLastColumn="0" showRowStripes="1" showColumnStripes="0"/>
</table>
</file>

<file path=xl/tables/table9.xml><?xml version="1.0" encoding="utf-8"?>
<table xmlns="http://schemas.openxmlformats.org/spreadsheetml/2006/main" id="3" name="Tabelle104" displayName="Tabelle104" ref="K36:L39" totalsRowShown="0" headerRowDxfId="3" dataDxfId="2">
  <autoFilter ref="K36:L39"/>
  <tableColumns count="2">
    <tableColumn id="1" name="Spalte1" dataDxfId="1"/>
    <tableColumn id="2" name="Spalte2" dataDxfId="0" dataCellStyle="Prozent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8" Type="http://schemas.openxmlformats.org/officeDocument/2006/relationships/table" Target="../tables/table7.xml"/><Relationship Id="rId3" Type="http://schemas.openxmlformats.org/officeDocument/2006/relationships/table" Target="../tables/table2.xml"/><Relationship Id="rId7" Type="http://schemas.openxmlformats.org/officeDocument/2006/relationships/table" Target="../tables/table6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4.bin"/><Relationship Id="rId6" Type="http://schemas.openxmlformats.org/officeDocument/2006/relationships/table" Target="../tables/table5.xml"/><Relationship Id="rId5" Type="http://schemas.openxmlformats.org/officeDocument/2006/relationships/table" Target="../tables/table4.xml"/><Relationship Id="rId10" Type="http://schemas.openxmlformats.org/officeDocument/2006/relationships/table" Target="../tables/table9.xml"/><Relationship Id="rId4" Type="http://schemas.openxmlformats.org/officeDocument/2006/relationships/table" Target="../tables/table3.xml"/><Relationship Id="rId9" Type="http://schemas.openxmlformats.org/officeDocument/2006/relationships/table" Target="../tables/table8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71"/>
  <sheetViews>
    <sheetView tabSelected="1" workbookViewId="0">
      <selection activeCell="A2" sqref="A2"/>
    </sheetView>
  </sheetViews>
  <sheetFormatPr baseColWidth="10" defaultRowHeight="15" x14ac:dyDescent="0.25"/>
  <cols>
    <col min="2" max="2" width="46.7109375" customWidth="1"/>
    <col min="3" max="3" width="83" bestFit="1" customWidth="1"/>
    <col min="4" max="4" width="28.42578125" bestFit="1" customWidth="1"/>
    <col min="5" max="6" width="18.7109375" customWidth="1"/>
    <col min="8" max="8" width="12.7109375" bestFit="1" customWidth="1"/>
  </cols>
  <sheetData>
    <row r="1" spans="1:8" x14ac:dyDescent="0.25">
      <c r="A1" s="153" t="s">
        <v>115</v>
      </c>
      <c r="B1" s="153"/>
      <c r="C1" s="153"/>
      <c r="D1" s="153"/>
    </row>
    <row r="2" spans="1:8" x14ac:dyDescent="0.25">
      <c r="A2" s="18"/>
      <c r="B2" s="18"/>
      <c r="C2" s="18"/>
      <c r="D2" s="18"/>
    </row>
    <row r="3" spans="1:8" x14ac:dyDescent="0.25">
      <c r="A3" s="18"/>
      <c r="B3" s="80" t="s">
        <v>65</v>
      </c>
      <c r="C3" s="81" t="s">
        <v>14</v>
      </c>
      <c r="D3" s="141" t="s">
        <v>8</v>
      </c>
      <c r="E3" s="149" t="s">
        <v>111</v>
      </c>
      <c r="F3" s="150"/>
    </row>
    <row r="4" spans="1:8" x14ac:dyDescent="0.25">
      <c r="A4" s="18"/>
      <c r="B4" s="18"/>
      <c r="C4" s="81" t="s">
        <v>0</v>
      </c>
      <c r="D4" s="142"/>
      <c r="E4" s="125"/>
      <c r="F4" s="125"/>
      <c r="G4" s="125"/>
      <c r="H4" s="125"/>
    </row>
    <row r="5" spans="1:8" x14ac:dyDescent="0.25">
      <c r="A5" s="18"/>
      <c r="B5" s="18"/>
      <c r="C5" s="81" t="s">
        <v>2</v>
      </c>
      <c r="D5" s="82">
        <v>0.76</v>
      </c>
      <c r="E5" s="125"/>
      <c r="F5" s="125"/>
      <c r="G5" s="125"/>
      <c r="H5" s="126"/>
    </row>
    <row r="6" spans="1:8" x14ac:dyDescent="0.25">
      <c r="A6" s="18"/>
      <c r="B6" s="18"/>
      <c r="C6" s="83" t="s">
        <v>69</v>
      </c>
      <c r="D6" s="84">
        <f>'O-Daten'!C3</f>
        <v>1807.01</v>
      </c>
      <c r="E6" s="125"/>
      <c r="F6" s="125"/>
      <c r="G6" s="125"/>
      <c r="H6" s="125"/>
    </row>
    <row r="7" spans="1:8" x14ac:dyDescent="0.25">
      <c r="A7" s="18"/>
      <c r="B7" s="18"/>
      <c r="C7" s="83" t="s">
        <v>81</v>
      </c>
      <c r="D7" s="84">
        <f>'O-Daten'!C4</f>
        <v>1097.43</v>
      </c>
      <c r="E7" s="125"/>
      <c r="F7" s="125"/>
      <c r="G7" s="125"/>
      <c r="H7" s="125"/>
    </row>
    <row r="8" spans="1:8" x14ac:dyDescent="0.25">
      <c r="A8" s="18"/>
      <c r="B8" s="18"/>
      <c r="C8" s="85"/>
      <c r="D8" s="81"/>
      <c r="E8" s="125"/>
      <c r="F8" s="125"/>
      <c r="G8" s="125"/>
      <c r="H8" s="127"/>
    </row>
    <row r="9" spans="1:8" x14ac:dyDescent="0.25">
      <c r="A9" s="18"/>
      <c r="B9" s="18"/>
      <c r="C9" s="85" t="s">
        <v>18</v>
      </c>
      <c r="D9" s="86">
        <f>VLOOKUP(D3,'O-Daten'!B7:C12,2,FALSE)</f>
        <v>810</v>
      </c>
      <c r="E9" s="125"/>
      <c r="F9" s="125"/>
      <c r="G9" s="125"/>
      <c r="H9" s="125"/>
    </row>
    <row r="10" spans="1:8" ht="29.25" x14ac:dyDescent="0.25">
      <c r="A10" s="18"/>
      <c r="B10" s="18"/>
      <c r="C10" s="87" t="s">
        <v>36</v>
      </c>
      <c r="D10" s="88">
        <f>VLOOKUP(D3,'O-Daten'!B14:C19,2,FALSE)</f>
        <v>1</v>
      </c>
      <c r="E10" s="125"/>
      <c r="F10" s="125"/>
      <c r="G10" s="125"/>
      <c r="H10" s="125"/>
    </row>
    <row r="11" spans="1:8" x14ac:dyDescent="0.25">
      <c r="A11" s="18"/>
      <c r="B11" s="18"/>
      <c r="C11" s="89" t="s">
        <v>19</v>
      </c>
      <c r="D11" s="88">
        <f>VLOOKUP(D3,'O-Daten'!B22:C27,2,FALSE)</f>
        <v>2072</v>
      </c>
      <c r="E11" s="125"/>
      <c r="F11" s="125"/>
      <c r="G11" s="125"/>
      <c r="H11" s="125"/>
    </row>
    <row r="12" spans="1:8" x14ac:dyDescent="0.25">
      <c r="A12" s="18"/>
      <c r="B12" s="18"/>
      <c r="C12" s="90"/>
      <c r="D12" s="18"/>
      <c r="E12" s="125"/>
      <c r="F12" s="125"/>
      <c r="G12" s="125"/>
      <c r="H12" s="125"/>
    </row>
    <row r="13" spans="1:8" ht="15.75" thickBot="1" x14ac:dyDescent="0.3">
      <c r="A13" s="18"/>
      <c r="B13" s="18"/>
      <c r="C13" s="18"/>
      <c r="D13" s="18"/>
      <c r="E13" s="125"/>
      <c r="F13" s="125"/>
      <c r="G13" s="125"/>
      <c r="H13" s="125"/>
    </row>
    <row r="14" spans="1:8" x14ac:dyDescent="0.25">
      <c r="A14" s="91" t="s">
        <v>40</v>
      </c>
      <c r="B14" s="154" t="s">
        <v>1</v>
      </c>
      <c r="C14" s="154"/>
      <c r="D14" s="155"/>
      <c r="E14" s="125"/>
      <c r="F14" s="125"/>
      <c r="G14" s="125"/>
      <c r="H14" s="125"/>
    </row>
    <row r="15" spans="1:8" x14ac:dyDescent="0.25">
      <c r="A15" s="92"/>
      <c r="B15" s="81" t="s">
        <v>59</v>
      </c>
      <c r="C15" s="81"/>
      <c r="D15" s="93">
        <f>IF(D7&lt;D6,D7,D6)</f>
        <v>1097.43</v>
      </c>
      <c r="E15" s="125"/>
      <c r="F15" s="125"/>
      <c r="G15" s="125"/>
      <c r="H15" s="125"/>
    </row>
    <row r="16" spans="1:8" ht="15.75" thickBot="1" x14ac:dyDescent="0.3">
      <c r="A16" s="72"/>
      <c r="B16" s="94" t="s">
        <v>82</v>
      </c>
      <c r="C16" s="95" t="s">
        <v>74</v>
      </c>
      <c r="D16" s="143"/>
      <c r="E16" s="125"/>
      <c r="F16" s="125"/>
      <c r="G16" s="125"/>
      <c r="H16" s="125"/>
    </row>
    <row r="17" spans="1:8" x14ac:dyDescent="0.25">
      <c r="A17" s="72"/>
      <c r="B17" s="96"/>
      <c r="C17" s="96"/>
      <c r="D17" s="97">
        <f>ROUND(D15-D16,2)</f>
        <v>1097.43</v>
      </c>
      <c r="E17" s="125"/>
      <c r="F17" s="125"/>
      <c r="G17" s="125"/>
      <c r="H17" s="125"/>
    </row>
    <row r="18" spans="1:8" ht="15.75" thickBot="1" x14ac:dyDescent="0.3">
      <c r="A18" s="75"/>
      <c r="B18" s="98" t="s">
        <v>3</v>
      </c>
      <c r="C18" s="99"/>
      <c r="D18" s="100">
        <f>ROUNDDOWN((IF(D17&gt;0,D4*D17,0)*0.9),0)</f>
        <v>0</v>
      </c>
      <c r="E18" s="125"/>
      <c r="F18" s="125"/>
      <c r="G18" s="125"/>
      <c r="H18" s="125"/>
    </row>
    <row r="19" spans="1:8" x14ac:dyDescent="0.25">
      <c r="A19" s="18"/>
      <c r="B19" s="18"/>
      <c r="C19" s="18"/>
      <c r="D19" s="18"/>
      <c r="E19" s="125"/>
      <c r="F19" s="125"/>
      <c r="G19" s="125"/>
      <c r="H19" s="125"/>
    </row>
    <row r="20" spans="1:8" ht="15.75" thickBot="1" x14ac:dyDescent="0.3">
      <c r="A20" s="18"/>
      <c r="B20" s="18"/>
      <c r="C20" s="18"/>
      <c r="D20" s="18"/>
      <c r="E20" s="125"/>
      <c r="F20" s="125"/>
      <c r="G20" s="125"/>
      <c r="H20" s="125"/>
    </row>
    <row r="21" spans="1:8" x14ac:dyDescent="0.25">
      <c r="A21" s="91" t="s">
        <v>41</v>
      </c>
      <c r="B21" s="152" t="s">
        <v>4</v>
      </c>
      <c r="C21" s="152"/>
      <c r="D21" s="156"/>
      <c r="E21" s="125"/>
      <c r="F21" s="125"/>
      <c r="G21" s="125"/>
      <c r="H21" s="125"/>
    </row>
    <row r="22" spans="1:8" x14ac:dyDescent="0.25">
      <c r="A22" s="72"/>
      <c r="B22" s="101" t="s">
        <v>5</v>
      </c>
      <c r="C22" s="20"/>
      <c r="D22" s="74" t="s">
        <v>15</v>
      </c>
      <c r="E22" s="125"/>
      <c r="F22" s="125"/>
      <c r="G22" s="125"/>
      <c r="H22" s="125"/>
    </row>
    <row r="23" spans="1:8" x14ac:dyDescent="0.25">
      <c r="A23" s="72"/>
      <c r="B23" s="102"/>
      <c r="C23" s="22">
        <f>VLOOKUP(D3,Tabelle1[],2,FALSE)</f>
        <v>0.3</v>
      </c>
      <c r="D23" s="103">
        <f>ROUND(D4*C23,0)</f>
        <v>0</v>
      </c>
      <c r="E23" s="125"/>
      <c r="F23" s="125"/>
      <c r="G23" s="125"/>
      <c r="H23" s="125"/>
    </row>
    <row r="24" spans="1:8" x14ac:dyDescent="0.25">
      <c r="A24" s="72"/>
      <c r="B24" s="20"/>
      <c r="C24" s="22"/>
      <c r="D24" s="74"/>
      <c r="E24" s="125"/>
      <c r="F24" s="125"/>
      <c r="G24" s="125"/>
      <c r="H24" s="125"/>
    </row>
    <row r="25" spans="1:8" ht="15.75" thickBot="1" x14ac:dyDescent="0.3">
      <c r="A25" s="72"/>
      <c r="B25" s="101" t="s">
        <v>16</v>
      </c>
      <c r="C25" s="22"/>
      <c r="D25" s="74"/>
      <c r="E25" s="125"/>
      <c r="F25" s="125"/>
      <c r="G25" s="125"/>
      <c r="H25" s="125"/>
    </row>
    <row r="26" spans="1:8" x14ac:dyDescent="0.25">
      <c r="A26" s="104" t="s">
        <v>60</v>
      </c>
      <c r="B26" s="70" t="s">
        <v>17</v>
      </c>
      <c r="C26" s="105" t="s">
        <v>37</v>
      </c>
      <c r="D26" s="106"/>
      <c r="E26" s="125"/>
      <c r="F26" s="125"/>
      <c r="G26" s="125"/>
      <c r="H26" s="125"/>
    </row>
    <row r="27" spans="1:8" ht="15.75" thickBot="1" x14ac:dyDescent="0.3">
      <c r="A27" s="104"/>
      <c r="B27" s="107" t="s">
        <v>66</v>
      </c>
      <c r="C27" s="144"/>
      <c r="D27" s="108">
        <f>ROUND(IF(D3="kreisfreie Stadt",ROUND(C27/D10,16)*700000,ROUND(C27/D10,16)*2800000),0)</f>
        <v>0</v>
      </c>
      <c r="E27" s="125"/>
      <c r="F27" s="125"/>
      <c r="G27" s="125"/>
      <c r="H27" s="125"/>
    </row>
    <row r="28" spans="1:8" x14ac:dyDescent="0.25">
      <c r="A28" s="104"/>
      <c r="B28" s="20"/>
      <c r="C28" s="22"/>
      <c r="D28" s="74"/>
      <c r="E28" s="125"/>
      <c r="F28" s="125"/>
      <c r="G28" s="125"/>
      <c r="H28" s="125"/>
    </row>
    <row r="29" spans="1:8" ht="15.75" thickBot="1" x14ac:dyDescent="0.3">
      <c r="A29" s="104"/>
      <c r="B29" s="20"/>
      <c r="C29" s="20"/>
      <c r="D29" s="74"/>
      <c r="E29" s="125"/>
      <c r="F29" s="125"/>
      <c r="G29" s="125"/>
      <c r="H29" s="125"/>
    </row>
    <row r="30" spans="1:8" ht="15.75" thickBot="1" x14ac:dyDescent="0.3">
      <c r="A30" s="104" t="s">
        <v>61</v>
      </c>
      <c r="B30" s="109" t="s">
        <v>20</v>
      </c>
      <c r="C30" s="110" t="s">
        <v>67</v>
      </c>
      <c r="D30" s="111">
        <f>Schulansatz!H7</f>
        <v>0</v>
      </c>
      <c r="E30" s="125"/>
      <c r="F30" s="125"/>
      <c r="G30" s="125"/>
      <c r="H30" s="125"/>
    </row>
    <row r="31" spans="1:8" ht="15.75" thickBot="1" x14ac:dyDescent="0.3">
      <c r="A31" s="104"/>
      <c r="B31" s="20"/>
      <c r="C31" s="20"/>
      <c r="D31" s="103"/>
      <c r="E31" s="125"/>
      <c r="F31" s="125"/>
      <c r="G31" s="125"/>
      <c r="H31" s="125"/>
    </row>
    <row r="32" spans="1:8" x14ac:dyDescent="0.25">
      <c r="A32" s="104" t="s">
        <v>62</v>
      </c>
      <c r="B32" s="70" t="s">
        <v>70</v>
      </c>
      <c r="C32" s="71"/>
      <c r="D32" s="106"/>
      <c r="E32" s="125"/>
      <c r="F32" s="125"/>
      <c r="G32" s="125"/>
      <c r="H32" s="125"/>
    </row>
    <row r="33" spans="1:8" x14ac:dyDescent="0.25">
      <c r="A33" s="104"/>
      <c r="B33" s="112" t="s">
        <v>68</v>
      </c>
      <c r="C33" s="145"/>
      <c r="D33" s="74"/>
      <c r="E33" s="125"/>
      <c r="F33" s="125"/>
      <c r="G33" s="125"/>
      <c r="H33" s="125"/>
    </row>
    <row r="34" spans="1:8" ht="15.75" thickBot="1" x14ac:dyDescent="0.3">
      <c r="A34" s="104"/>
      <c r="B34" s="75" t="s">
        <v>23</v>
      </c>
      <c r="C34" s="113">
        <f>VLOOKUP(D3,Tabelle13[],2,FALSE)</f>
        <v>2</v>
      </c>
      <c r="D34" s="78">
        <f>ROUND(C33*C34,0)</f>
        <v>0</v>
      </c>
      <c r="E34" s="125"/>
      <c r="F34" s="125"/>
      <c r="G34" s="125"/>
      <c r="H34" s="125"/>
    </row>
    <row r="35" spans="1:8" ht="15.75" thickBot="1" x14ac:dyDescent="0.3">
      <c r="A35" s="104"/>
      <c r="B35" s="20"/>
      <c r="C35" s="20"/>
      <c r="D35" s="74"/>
      <c r="E35" s="125"/>
      <c r="F35" s="125"/>
      <c r="G35" s="125"/>
      <c r="H35" s="125"/>
    </row>
    <row r="36" spans="1:8" x14ac:dyDescent="0.25">
      <c r="A36" s="104" t="s">
        <v>63</v>
      </c>
      <c r="B36" s="70" t="s">
        <v>22</v>
      </c>
      <c r="C36" s="71" t="s">
        <v>21</v>
      </c>
      <c r="D36" s="106"/>
      <c r="E36" s="125"/>
      <c r="F36" s="125"/>
      <c r="G36" s="125"/>
      <c r="H36" s="125"/>
    </row>
    <row r="37" spans="1:8" x14ac:dyDescent="0.25">
      <c r="A37" s="72"/>
      <c r="B37" s="114" t="s">
        <v>24</v>
      </c>
      <c r="C37" s="115" t="s">
        <v>37</v>
      </c>
      <c r="D37" s="74"/>
      <c r="E37" s="125"/>
      <c r="F37" s="125"/>
      <c r="G37" s="125"/>
      <c r="H37" s="125"/>
    </row>
    <row r="38" spans="1:8" ht="15.75" thickBot="1" x14ac:dyDescent="0.3">
      <c r="A38" s="72"/>
      <c r="B38" s="146"/>
      <c r="C38" s="76">
        <f>VLOOKUP(Berechnungshilfe!D3,Tabellen!B23:C28,2,FALSE)</f>
        <v>0</v>
      </c>
      <c r="D38" s="78">
        <f>ROUND(B38*C38,0)</f>
        <v>0</v>
      </c>
      <c r="E38" s="125"/>
      <c r="F38" s="125"/>
      <c r="G38" s="125"/>
      <c r="H38" s="125"/>
    </row>
    <row r="39" spans="1:8" x14ac:dyDescent="0.25">
      <c r="A39" s="72"/>
      <c r="B39" s="20"/>
      <c r="C39" s="20"/>
      <c r="D39" s="74"/>
      <c r="E39" s="125"/>
      <c r="F39" s="125"/>
      <c r="G39" s="125"/>
      <c r="H39" s="125"/>
    </row>
    <row r="40" spans="1:8" x14ac:dyDescent="0.25">
      <c r="A40" s="72"/>
      <c r="B40" s="20"/>
      <c r="C40" s="116" t="s">
        <v>25</v>
      </c>
      <c r="D40" s="103">
        <f>SUM(D23:D38)</f>
        <v>0</v>
      </c>
      <c r="E40" s="125"/>
      <c r="F40" s="125"/>
      <c r="G40" s="125"/>
      <c r="H40" s="125"/>
    </row>
    <row r="41" spans="1:8" x14ac:dyDescent="0.25">
      <c r="A41" s="72"/>
      <c r="B41" s="20"/>
      <c r="C41" s="20"/>
      <c r="D41" s="74"/>
      <c r="E41" s="125"/>
      <c r="F41" s="125"/>
      <c r="G41" s="125"/>
      <c r="H41" s="125"/>
    </row>
    <row r="42" spans="1:8" x14ac:dyDescent="0.25">
      <c r="A42" s="72"/>
      <c r="B42" s="20" t="s">
        <v>29</v>
      </c>
      <c r="C42" s="20"/>
      <c r="D42" s="103">
        <f>D40*D9</f>
        <v>0</v>
      </c>
      <c r="E42" s="125"/>
      <c r="F42" s="125"/>
      <c r="G42" s="125"/>
      <c r="H42" s="125"/>
    </row>
    <row r="43" spans="1:8" ht="15.75" thickBot="1" x14ac:dyDescent="0.3">
      <c r="A43" s="72"/>
      <c r="B43" s="20" t="s">
        <v>27</v>
      </c>
      <c r="C43" s="20"/>
      <c r="D43" s="147"/>
      <c r="E43" s="125"/>
      <c r="F43" s="125"/>
      <c r="G43" s="125"/>
      <c r="H43" s="125"/>
    </row>
    <row r="44" spans="1:8" x14ac:dyDescent="0.25">
      <c r="A44" s="72"/>
      <c r="B44" s="20" t="s">
        <v>28</v>
      </c>
      <c r="C44" s="20"/>
      <c r="D44" s="103">
        <f>D42-D43</f>
        <v>0</v>
      </c>
      <c r="E44" s="125"/>
      <c r="F44" s="125"/>
      <c r="G44" s="125"/>
      <c r="H44" s="125"/>
    </row>
    <row r="45" spans="1:8" x14ac:dyDescent="0.25">
      <c r="A45" s="72"/>
      <c r="B45" s="20"/>
      <c r="C45" s="20"/>
      <c r="D45" s="74"/>
      <c r="E45" s="125"/>
      <c r="F45" s="125"/>
      <c r="G45" s="125"/>
      <c r="H45" s="125"/>
    </row>
    <row r="46" spans="1:8" ht="15.75" thickBot="1" x14ac:dyDescent="0.3">
      <c r="A46" s="75"/>
      <c r="B46" s="117" t="s">
        <v>26</v>
      </c>
      <c r="C46" s="76"/>
      <c r="D46" s="118">
        <f>ROUNDDOWN((IF((D44*0.9)&gt;0,D44*0.9,0)),0)</f>
        <v>0</v>
      </c>
      <c r="E46" s="125"/>
      <c r="F46" s="125"/>
      <c r="G46" s="125"/>
      <c r="H46" s="125"/>
    </row>
    <row r="47" spans="1:8" x14ac:dyDescent="0.25">
      <c r="A47" s="18"/>
      <c r="B47" s="18"/>
      <c r="C47" s="18"/>
      <c r="D47" s="18"/>
      <c r="E47" s="125"/>
      <c r="F47" s="125"/>
      <c r="G47" s="125"/>
      <c r="H47" s="125"/>
    </row>
    <row r="48" spans="1:8" ht="15.75" thickBot="1" x14ac:dyDescent="0.3">
      <c r="A48" s="20"/>
      <c r="B48" s="20"/>
      <c r="C48" s="20"/>
      <c r="D48" s="20"/>
      <c r="E48" s="125"/>
      <c r="F48" s="125"/>
      <c r="G48" s="125"/>
      <c r="H48" s="125"/>
    </row>
    <row r="49" spans="1:8" x14ac:dyDescent="0.25">
      <c r="A49" s="91" t="s">
        <v>42</v>
      </c>
      <c r="B49" s="152" t="s">
        <v>64</v>
      </c>
      <c r="C49" s="152"/>
      <c r="D49" s="156"/>
      <c r="E49" s="125"/>
      <c r="F49" s="125"/>
      <c r="G49" s="125"/>
      <c r="H49" s="125"/>
    </row>
    <row r="50" spans="1:8" x14ac:dyDescent="0.25">
      <c r="A50" s="92"/>
      <c r="B50" s="119"/>
      <c r="C50" s="120" t="s">
        <v>73</v>
      </c>
      <c r="D50" s="121"/>
      <c r="E50" s="125"/>
      <c r="F50" s="125"/>
      <c r="G50" s="125"/>
      <c r="H50" s="125"/>
    </row>
    <row r="51" spans="1:8" ht="15.75" thickBot="1" x14ac:dyDescent="0.3">
      <c r="A51" s="92"/>
      <c r="B51" s="119"/>
      <c r="C51" s="119"/>
      <c r="D51" s="74"/>
      <c r="E51" s="125"/>
      <c r="F51" s="125"/>
      <c r="G51" s="125"/>
      <c r="H51" s="125"/>
    </row>
    <row r="52" spans="1:8" x14ac:dyDescent="0.25">
      <c r="A52" s="104" t="s">
        <v>60</v>
      </c>
      <c r="B52" s="70" t="s">
        <v>71</v>
      </c>
      <c r="C52" s="71"/>
      <c r="D52" s="106"/>
      <c r="E52" s="125"/>
      <c r="F52" s="125"/>
      <c r="G52" s="125"/>
      <c r="H52" s="125"/>
    </row>
    <row r="53" spans="1:8" ht="15.75" thickBot="1" x14ac:dyDescent="0.3">
      <c r="A53" s="104"/>
      <c r="B53" s="146"/>
      <c r="C53" s="122">
        <f>VLOOKUP(D3,Tabelle1356[],2,FALSE)</f>
        <v>0.16008</v>
      </c>
      <c r="D53" s="78">
        <f>ROUND(B53*C53,0)</f>
        <v>0</v>
      </c>
      <c r="E53" s="125"/>
      <c r="F53" s="125"/>
      <c r="G53" s="125"/>
      <c r="H53" s="125"/>
    </row>
    <row r="54" spans="1:8" ht="15.75" thickBot="1" x14ac:dyDescent="0.3">
      <c r="A54" s="104"/>
      <c r="B54" s="20"/>
      <c r="C54" s="20"/>
      <c r="D54" s="74"/>
      <c r="E54" s="125"/>
      <c r="F54" s="125"/>
      <c r="G54" s="125"/>
      <c r="H54" s="125"/>
    </row>
    <row r="55" spans="1:8" ht="15.75" thickBot="1" x14ac:dyDescent="0.3">
      <c r="A55" s="104" t="s">
        <v>61</v>
      </c>
      <c r="B55" s="109" t="s">
        <v>72</v>
      </c>
      <c r="C55" s="123" t="s">
        <v>67</v>
      </c>
      <c r="D55" s="111">
        <f>VLOOKUP(D3,'Ansatz für zentrale Orte'!B7:J37,9,FALSE)</f>
        <v>0</v>
      </c>
      <c r="E55" s="125"/>
      <c r="F55" s="125"/>
      <c r="G55" s="125"/>
      <c r="H55" s="125"/>
    </row>
    <row r="56" spans="1:8" x14ac:dyDescent="0.25">
      <c r="A56" s="72"/>
      <c r="B56" s="20"/>
      <c r="C56" s="124"/>
      <c r="D56" s="74"/>
      <c r="E56" s="125"/>
      <c r="F56" s="125"/>
      <c r="G56" s="125"/>
      <c r="H56" s="125"/>
    </row>
    <row r="57" spans="1:8" x14ac:dyDescent="0.25">
      <c r="A57" s="72"/>
      <c r="B57" s="20" t="s">
        <v>33</v>
      </c>
      <c r="C57" s="20"/>
      <c r="D57" s="103">
        <f>D53+D55</f>
        <v>0</v>
      </c>
      <c r="E57" s="125"/>
      <c r="F57" s="125"/>
      <c r="G57" s="125"/>
      <c r="H57" s="125"/>
    </row>
    <row r="58" spans="1:8" x14ac:dyDescent="0.25">
      <c r="A58" s="72"/>
      <c r="B58" s="20" t="s">
        <v>38</v>
      </c>
      <c r="C58" s="20"/>
      <c r="D58" s="103">
        <f>D57*D11</f>
        <v>0</v>
      </c>
      <c r="E58" s="125"/>
      <c r="F58" s="125"/>
      <c r="G58" s="125"/>
      <c r="H58" s="125"/>
    </row>
    <row r="59" spans="1:8" x14ac:dyDescent="0.25">
      <c r="A59" s="72"/>
      <c r="B59" s="20"/>
      <c r="C59" s="20"/>
      <c r="D59" s="103"/>
      <c r="E59" s="125"/>
      <c r="F59" s="125"/>
      <c r="G59" s="125"/>
      <c r="H59" s="125"/>
    </row>
    <row r="60" spans="1:8" x14ac:dyDescent="0.25">
      <c r="A60" s="72"/>
      <c r="B60" s="20" t="s">
        <v>34</v>
      </c>
      <c r="C60" s="20"/>
      <c r="D60" s="103">
        <f>D42+D58</f>
        <v>0</v>
      </c>
      <c r="E60" s="125"/>
      <c r="F60" s="125"/>
      <c r="G60" s="125"/>
      <c r="H60" s="125"/>
    </row>
    <row r="61" spans="1:8" ht="15.75" thickBot="1" x14ac:dyDescent="0.3">
      <c r="A61" s="72"/>
      <c r="B61" s="20" t="s">
        <v>27</v>
      </c>
      <c r="C61" s="20"/>
      <c r="D61" s="78">
        <f>D43</f>
        <v>0</v>
      </c>
      <c r="E61" s="125"/>
      <c r="F61" s="125"/>
      <c r="G61" s="125"/>
      <c r="H61" s="125"/>
    </row>
    <row r="62" spans="1:8" x14ac:dyDescent="0.25">
      <c r="A62" s="72"/>
      <c r="B62" s="20" t="s">
        <v>28</v>
      </c>
      <c r="C62" s="20"/>
      <c r="D62" s="103">
        <f>D60-D61</f>
        <v>0</v>
      </c>
      <c r="E62" s="125"/>
      <c r="F62" s="125"/>
      <c r="G62" s="125"/>
      <c r="H62" s="125"/>
    </row>
    <row r="63" spans="1:8" x14ac:dyDescent="0.25">
      <c r="A63" s="72"/>
      <c r="B63" s="20"/>
      <c r="C63" s="20"/>
      <c r="D63" s="74"/>
      <c r="E63" s="125"/>
      <c r="F63" s="125"/>
      <c r="G63" s="125"/>
      <c r="H63" s="125"/>
    </row>
    <row r="64" spans="1:8" ht="15.75" thickBot="1" x14ac:dyDescent="0.3">
      <c r="A64" s="75"/>
      <c r="B64" s="117" t="s">
        <v>35</v>
      </c>
      <c r="C64" s="76"/>
      <c r="D64" s="118">
        <f>ROUNDDOWN((IF(D62&gt;0,D62*0.9-D46,0)),0)</f>
        <v>0</v>
      </c>
      <c r="E64" s="125"/>
      <c r="F64" s="125"/>
      <c r="G64" s="125"/>
      <c r="H64" s="125"/>
    </row>
    <row r="65" spans="1:8" ht="15.75" thickBot="1" x14ac:dyDescent="0.3">
      <c r="A65" s="18"/>
      <c r="B65" s="18"/>
      <c r="C65" s="18"/>
      <c r="D65" s="18"/>
      <c r="E65" s="125"/>
      <c r="F65" s="125"/>
      <c r="G65" s="125"/>
      <c r="H65" s="125"/>
    </row>
    <row r="66" spans="1:8" ht="15.75" thickBot="1" x14ac:dyDescent="0.3">
      <c r="A66" s="137"/>
      <c r="B66" s="138" t="s">
        <v>39</v>
      </c>
      <c r="C66" s="139"/>
      <c r="D66" s="140">
        <f>D64+D46+D18</f>
        <v>0</v>
      </c>
      <c r="E66" s="125"/>
      <c r="F66" s="125"/>
      <c r="G66" s="125"/>
      <c r="H66" s="125"/>
    </row>
    <row r="67" spans="1:8" x14ac:dyDescent="0.25">
      <c r="A67" s="18"/>
      <c r="B67" s="18"/>
      <c r="C67" s="18"/>
      <c r="D67" s="18"/>
      <c r="E67" s="125"/>
      <c r="F67" s="125"/>
      <c r="G67" s="125"/>
      <c r="H67" s="125"/>
    </row>
    <row r="68" spans="1:8" ht="15.75" thickBot="1" x14ac:dyDescent="0.3">
      <c r="A68" s="18"/>
      <c r="B68" s="18"/>
      <c r="C68" s="18"/>
      <c r="D68" s="18"/>
      <c r="E68" s="125"/>
      <c r="F68" s="125"/>
      <c r="G68" s="125"/>
      <c r="H68" s="125"/>
    </row>
    <row r="69" spans="1:8" x14ac:dyDescent="0.25">
      <c r="A69" s="91" t="s">
        <v>83</v>
      </c>
      <c r="B69" s="152" t="s">
        <v>112</v>
      </c>
      <c r="C69" s="152"/>
      <c r="D69" s="130">
        <f>Finanzausgleichsumlage!P9</f>
        <v>0</v>
      </c>
      <c r="E69" s="125"/>
      <c r="F69" s="125"/>
      <c r="G69" s="125"/>
      <c r="H69" s="125"/>
    </row>
    <row r="70" spans="1:8" x14ac:dyDescent="0.25">
      <c r="A70" s="132"/>
      <c r="B70" s="119"/>
      <c r="C70" s="119"/>
      <c r="D70" s="133"/>
      <c r="E70" s="125"/>
      <c r="F70" s="125"/>
      <c r="G70" s="125"/>
      <c r="H70" s="125"/>
    </row>
    <row r="71" spans="1:8" ht="15.75" thickBot="1" x14ac:dyDescent="0.3">
      <c r="A71" s="131"/>
      <c r="B71" s="151" t="s">
        <v>113</v>
      </c>
      <c r="C71" s="151"/>
      <c r="D71" s="134">
        <f>Finanzausgleichsumlage!P22</f>
        <v>0</v>
      </c>
    </row>
  </sheetData>
  <sheetProtection algorithmName="SHA-512" hashValue="RcjjdMi5CqNoS+1ssZqMJhTK21n/4+C6/aSXrvqdh/dK/kUpFsIiIoDIRSAcckE5C3yOlI0KqUA7CSXfa+3NlQ==" saltValue="IT7Yst5pAZQBAc+2RHl5GQ==" spinCount="100000" sheet="1" objects="1" scenarios="1"/>
  <mergeCells count="7">
    <mergeCell ref="E3:F3"/>
    <mergeCell ref="B71:C71"/>
    <mergeCell ref="B69:C69"/>
    <mergeCell ref="A1:D1"/>
    <mergeCell ref="B14:D14"/>
    <mergeCell ref="B21:D21"/>
    <mergeCell ref="B49:D49"/>
  </mergeCells>
  <pageMargins left="0.70866141732283472" right="0.70866141732283472" top="0.78740157480314965" bottom="0.78740157480314965" header="0.31496062992125984" footer="0.31496062992125984"/>
  <pageSetup paperSize="9" scale="52" orientation="portrait" horizontalDpi="200" verticalDpi="200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Tabellen!$B$3:$B$8</xm:f>
          </x14:formula1>
          <xm:sqref>D3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23"/>
  <sheetViews>
    <sheetView workbookViewId="0">
      <selection activeCell="E7" sqref="E7"/>
    </sheetView>
  </sheetViews>
  <sheetFormatPr baseColWidth="10" defaultRowHeight="15" x14ac:dyDescent="0.25"/>
  <cols>
    <col min="2" max="2" width="23.7109375" bestFit="1" customWidth="1"/>
    <col min="3" max="3" width="14" bestFit="1" customWidth="1"/>
    <col min="4" max="4" width="16.28515625" bestFit="1" customWidth="1"/>
    <col min="5" max="5" width="18.7109375" bestFit="1" customWidth="1"/>
    <col min="6" max="6" width="16.28515625" bestFit="1" customWidth="1"/>
    <col min="7" max="7" width="10" bestFit="1" customWidth="1"/>
    <col min="8" max="8" width="9.140625" bestFit="1" customWidth="1"/>
  </cols>
  <sheetData>
    <row r="1" spans="2:8" x14ac:dyDescent="0.25">
      <c r="C1" s="159" t="s">
        <v>58</v>
      </c>
      <c r="D1" s="159"/>
      <c r="E1" s="159"/>
      <c r="F1" s="159"/>
      <c r="G1" s="159"/>
      <c r="H1" s="159"/>
    </row>
    <row r="2" spans="2:8" x14ac:dyDescent="0.25">
      <c r="C2" s="17"/>
      <c r="D2" s="17"/>
      <c r="E2" s="17"/>
      <c r="F2" s="17"/>
      <c r="G2" s="17"/>
      <c r="H2" s="17"/>
    </row>
    <row r="4" spans="2:8" x14ac:dyDescent="0.25">
      <c r="C4" s="150" t="s">
        <v>20</v>
      </c>
      <c r="D4" s="150"/>
      <c r="E4" s="150"/>
      <c r="F4" s="150"/>
      <c r="G4" s="150"/>
      <c r="H4" s="150"/>
    </row>
    <row r="5" spans="2:8" x14ac:dyDescent="0.25">
      <c r="B5" s="18"/>
      <c r="C5" s="157" t="s">
        <v>43</v>
      </c>
      <c r="D5" s="157"/>
      <c r="E5" s="158" t="s">
        <v>44</v>
      </c>
      <c r="F5" s="158"/>
      <c r="G5" s="62"/>
      <c r="H5" s="63" t="s">
        <v>45</v>
      </c>
    </row>
    <row r="6" spans="2:8" x14ac:dyDescent="0.25">
      <c r="B6" s="18" t="str">
        <f>Berechnungshilfe!D3</f>
        <v>Ortsgemeinde</v>
      </c>
      <c r="C6" s="64" t="s">
        <v>46</v>
      </c>
      <c r="D6" s="64" t="s">
        <v>47</v>
      </c>
      <c r="E6" s="65" t="s">
        <v>46</v>
      </c>
      <c r="F6" s="65" t="s">
        <v>47</v>
      </c>
      <c r="G6" s="62" t="s">
        <v>48</v>
      </c>
      <c r="H6" s="63"/>
    </row>
    <row r="7" spans="2:8" x14ac:dyDescent="0.25">
      <c r="B7" s="18"/>
      <c r="C7" s="142">
        <v>0</v>
      </c>
      <c r="D7" s="142">
        <v>0</v>
      </c>
      <c r="E7" s="66">
        <f>ROUND(C7*Tabellen!D35,0)</f>
        <v>0</v>
      </c>
      <c r="F7" s="66">
        <f>ROUND(D7*Tabellen!D40,0)</f>
        <v>0</v>
      </c>
      <c r="G7" s="67">
        <f>E7+F7</f>
        <v>0</v>
      </c>
      <c r="H7" s="68">
        <f>ROUND(G7*SUMIF(Tabellen!C44:C49,$B$6,Tabellen!D44:D49),0)</f>
        <v>0</v>
      </c>
    </row>
    <row r="10" spans="2:8" x14ac:dyDescent="0.25">
      <c r="C10" s="2"/>
    </row>
    <row r="11" spans="2:8" x14ac:dyDescent="0.25">
      <c r="C11" s="2"/>
    </row>
    <row r="12" spans="2:8" x14ac:dyDescent="0.25">
      <c r="C12" s="2"/>
    </row>
    <row r="13" spans="2:8" x14ac:dyDescent="0.25">
      <c r="C13" s="2"/>
    </row>
    <row r="14" spans="2:8" x14ac:dyDescent="0.25">
      <c r="C14" s="2"/>
    </row>
    <row r="18" spans="2:3" x14ac:dyDescent="0.25">
      <c r="B18" s="3"/>
      <c r="C18" s="4"/>
    </row>
    <row r="19" spans="2:3" x14ac:dyDescent="0.25">
      <c r="B19" s="3"/>
      <c r="C19" s="5"/>
    </row>
    <row r="20" spans="2:3" x14ac:dyDescent="0.25">
      <c r="B20" s="3"/>
      <c r="C20" s="5"/>
    </row>
    <row r="21" spans="2:3" x14ac:dyDescent="0.25">
      <c r="B21" s="3"/>
      <c r="C21" s="4"/>
    </row>
    <row r="22" spans="2:3" x14ac:dyDescent="0.25">
      <c r="B22" s="3"/>
      <c r="C22" s="4"/>
    </row>
    <row r="23" spans="2:3" x14ac:dyDescent="0.25">
      <c r="B23" s="3"/>
      <c r="C23" s="5"/>
    </row>
  </sheetData>
  <sheetProtection algorithmName="SHA-512" hashValue="DzUzA/RDsYswf6zELC1hubHC8dF0EVD8BYqawccAsVIqLPp9Gc2728b0XFGAhF6FYATOJ1FjYg/NboxWc3iyww==" saltValue="s4p5ua3Z2/pbwAzy3XOZUg==" spinCount="100000" sheet="1" objects="1" scenarios="1"/>
  <mergeCells count="4">
    <mergeCell ref="C4:H4"/>
    <mergeCell ref="C5:D5"/>
    <mergeCell ref="E5:F5"/>
    <mergeCell ref="C1:H1"/>
  </mergeCells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7"/>
  <sheetViews>
    <sheetView workbookViewId="0">
      <selection activeCell="H19" sqref="H19"/>
    </sheetView>
  </sheetViews>
  <sheetFormatPr baseColWidth="10" defaultRowHeight="15" x14ac:dyDescent="0.25"/>
  <cols>
    <col min="1" max="1" width="38" bestFit="1" customWidth="1"/>
    <col min="2" max="2" width="26.140625" bestFit="1" customWidth="1"/>
    <col min="4" max="4" width="15.42578125" bestFit="1" customWidth="1"/>
  </cols>
  <sheetData>
    <row r="1" spans="1:10" ht="15.75" x14ac:dyDescent="0.25">
      <c r="A1" s="69" t="s">
        <v>79</v>
      </c>
      <c r="B1" s="18"/>
      <c r="C1" s="163" t="s">
        <v>80</v>
      </c>
      <c r="D1" s="163"/>
      <c r="E1" s="163"/>
      <c r="F1" s="163"/>
      <c r="G1" s="163"/>
      <c r="H1" s="163"/>
      <c r="I1" s="163"/>
      <c r="J1" s="163"/>
    </row>
    <row r="2" spans="1:10" x14ac:dyDescent="0.25">
      <c r="A2" s="69" t="str">
        <f>Berechnungshilfe!D3</f>
        <v>Ortsgemeinde</v>
      </c>
      <c r="B2" s="18"/>
      <c r="C2" s="18"/>
      <c r="D2" s="18"/>
      <c r="E2" s="18"/>
      <c r="F2" s="18"/>
      <c r="G2" s="18"/>
      <c r="H2" s="18"/>
      <c r="I2" s="18"/>
      <c r="J2" s="18"/>
    </row>
    <row r="3" spans="1:10" ht="15.75" thickBot="1" x14ac:dyDescent="0.3">
      <c r="A3" s="18"/>
      <c r="B3" s="18"/>
      <c r="C3" s="18"/>
      <c r="D3" s="18"/>
      <c r="E3" s="18"/>
      <c r="F3" s="18"/>
      <c r="G3" s="18"/>
      <c r="H3" s="18"/>
      <c r="I3" s="18"/>
      <c r="J3" s="18"/>
    </row>
    <row r="4" spans="1:10" x14ac:dyDescent="0.25">
      <c r="A4" s="18"/>
      <c r="B4" s="70"/>
      <c r="C4" s="71"/>
      <c r="D4" s="161" t="s">
        <v>57</v>
      </c>
      <c r="E4" s="161"/>
      <c r="F4" s="161"/>
      <c r="G4" s="161"/>
      <c r="H4" s="161"/>
      <c r="I4" s="161"/>
      <c r="J4" s="162"/>
    </row>
    <row r="5" spans="1:10" x14ac:dyDescent="0.25">
      <c r="A5" s="18"/>
      <c r="B5" s="72"/>
      <c r="C5" s="20"/>
      <c r="D5" s="160" t="s">
        <v>32</v>
      </c>
      <c r="E5" s="160"/>
      <c r="F5" s="160" t="s">
        <v>31</v>
      </c>
      <c r="G5" s="160"/>
      <c r="H5" s="160" t="s">
        <v>30</v>
      </c>
      <c r="I5" s="160"/>
      <c r="J5" s="73" t="s">
        <v>45</v>
      </c>
    </row>
    <row r="6" spans="1:10" x14ac:dyDescent="0.25">
      <c r="A6" s="18"/>
      <c r="B6" s="72"/>
      <c r="C6" s="20"/>
      <c r="D6" s="20" t="s">
        <v>0</v>
      </c>
      <c r="E6" s="20" t="s">
        <v>45</v>
      </c>
      <c r="F6" s="20" t="s">
        <v>0</v>
      </c>
      <c r="G6" s="20" t="s">
        <v>45</v>
      </c>
      <c r="H6" s="20" t="s">
        <v>0</v>
      </c>
      <c r="I6" s="20" t="s">
        <v>45</v>
      </c>
      <c r="J6" s="74"/>
    </row>
    <row r="7" spans="1:10" ht="15.75" thickBot="1" x14ac:dyDescent="0.3">
      <c r="A7" s="18"/>
      <c r="B7" s="75" t="s">
        <v>6</v>
      </c>
      <c r="C7" s="76"/>
      <c r="D7" s="148"/>
      <c r="E7" s="77">
        <f>ROUND(D7*Tabelle13567[[#This Row],[Spalte2]],0)</f>
        <v>0</v>
      </c>
      <c r="F7" s="148"/>
      <c r="G7" s="77">
        <f>ROUND(F7*Tabellen!L6,0)</f>
        <v>0</v>
      </c>
      <c r="H7" s="148"/>
      <c r="I7" s="77">
        <f>ROUND(H7*Tabellen!L5,0)</f>
        <v>0</v>
      </c>
      <c r="J7" s="78">
        <f>E7+G7+I7</f>
        <v>0</v>
      </c>
    </row>
    <row r="8" spans="1:10" x14ac:dyDescent="0.25">
      <c r="A8" s="18"/>
      <c r="B8" s="18"/>
      <c r="C8" s="18"/>
      <c r="D8" s="18"/>
      <c r="E8" s="18"/>
      <c r="F8" s="18"/>
      <c r="G8" s="18"/>
      <c r="H8" s="18"/>
      <c r="I8" s="18"/>
      <c r="J8" s="18"/>
    </row>
    <row r="9" spans="1:10" ht="15.75" thickBot="1" x14ac:dyDescent="0.3">
      <c r="A9" s="18"/>
      <c r="B9" s="18"/>
      <c r="C9" s="18"/>
      <c r="D9" s="18"/>
      <c r="E9" s="18"/>
      <c r="F9" s="18"/>
      <c r="G9" s="18"/>
      <c r="H9" s="18"/>
      <c r="I9" s="18"/>
      <c r="J9" s="18"/>
    </row>
    <row r="10" spans="1:10" x14ac:dyDescent="0.25">
      <c r="A10" s="18"/>
      <c r="B10" s="70"/>
      <c r="C10" s="71"/>
      <c r="D10" s="161" t="s">
        <v>57</v>
      </c>
      <c r="E10" s="161"/>
      <c r="F10" s="161"/>
      <c r="G10" s="161"/>
      <c r="H10" s="161"/>
      <c r="I10" s="161"/>
      <c r="J10" s="162"/>
    </row>
    <row r="11" spans="1:10" x14ac:dyDescent="0.25">
      <c r="A11" s="18"/>
      <c r="B11" s="72"/>
      <c r="C11" s="20"/>
      <c r="D11" s="160"/>
      <c r="E11" s="160"/>
      <c r="F11" s="160" t="s">
        <v>31</v>
      </c>
      <c r="G11" s="160"/>
      <c r="H11" s="160" t="s">
        <v>30</v>
      </c>
      <c r="I11" s="160"/>
      <c r="J11" s="73" t="s">
        <v>45</v>
      </c>
    </row>
    <row r="12" spans="1:10" x14ac:dyDescent="0.25">
      <c r="A12" s="18"/>
      <c r="B12" s="72"/>
      <c r="C12" s="20"/>
      <c r="D12" s="20"/>
      <c r="E12" s="20"/>
      <c r="F12" s="20" t="s">
        <v>0</v>
      </c>
      <c r="G12" s="20" t="s">
        <v>45</v>
      </c>
      <c r="H12" s="20" t="s">
        <v>0</v>
      </c>
      <c r="I12" s="20" t="s">
        <v>45</v>
      </c>
      <c r="J12" s="74"/>
    </row>
    <row r="13" spans="1:10" ht="15.75" thickBot="1" x14ac:dyDescent="0.3">
      <c r="A13" s="18"/>
      <c r="B13" s="75" t="s">
        <v>10</v>
      </c>
      <c r="C13" s="76"/>
      <c r="D13" s="79"/>
      <c r="E13" s="77"/>
      <c r="F13" s="148"/>
      <c r="G13" s="77">
        <f>ROUND(F13*Tabellen!L16,0)</f>
        <v>0</v>
      </c>
      <c r="H13" s="148"/>
      <c r="I13" s="77">
        <f>ROUND(H13*Tabellen!L15,0)</f>
        <v>0</v>
      </c>
      <c r="J13" s="78">
        <f>E13+G13+I13</f>
        <v>0</v>
      </c>
    </row>
    <row r="14" spans="1:10" x14ac:dyDescent="0.25">
      <c r="A14" s="18"/>
      <c r="B14" s="18"/>
      <c r="C14" s="18"/>
      <c r="D14" s="18"/>
      <c r="E14" s="18"/>
      <c r="F14" s="18"/>
      <c r="G14" s="18"/>
      <c r="H14" s="18"/>
      <c r="I14" s="18"/>
      <c r="J14" s="18"/>
    </row>
    <row r="15" spans="1:10" ht="15.75" thickBot="1" x14ac:dyDescent="0.3">
      <c r="A15" s="18"/>
      <c r="B15" s="18"/>
      <c r="C15" s="18"/>
      <c r="D15" s="18"/>
      <c r="E15" s="18"/>
      <c r="F15" s="18"/>
      <c r="G15" s="18"/>
      <c r="H15" s="18"/>
      <c r="I15" s="18"/>
      <c r="J15" s="18"/>
    </row>
    <row r="16" spans="1:10" x14ac:dyDescent="0.25">
      <c r="A16" s="18"/>
      <c r="B16" s="70"/>
      <c r="C16" s="71"/>
      <c r="D16" s="161" t="s">
        <v>57</v>
      </c>
      <c r="E16" s="161"/>
      <c r="F16" s="161"/>
      <c r="G16" s="161"/>
      <c r="H16" s="161"/>
      <c r="I16" s="161"/>
      <c r="J16" s="162"/>
    </row>
    <row r="17" spans="1:10" x14ac:dyDescent="0.25">
      <c r="A17" s="18"/>
      <c r="B17" s="72"/>
      <c r="C17" s="20"/>
      <c r="D17" s="160"/>
      <c r="E17" s="160"/>
      <c r="F17" s="160" t="s">
        <v>31</v>
      </c>
      <c r="G17" s="160"/>
      <c r="H17" s="160" t="s">
        <v>30</v>
      </c>
      <c r="I17" s="160"/>
      <c r="J17" s="73" t="s">
        <v>45</v>
      </c>
    </row>
    <row r="18" spans="1:10" x14ac:dyDescent="0.25">
      <c r="A18" s="18"/>
      <c r="B18" s="72"/>
      <c r="C18" s="20"/>
      <c r="D18" s="20"/>
      <c r="E18" s="20"/>
      <c r="F18" s="20" t="s">
        <v>0</v>
      </c>
      <c r="G18" s="20" t="s">
        <v>45</v>
      </c>
      <c r="H18" s="20" t="s">
        <v>0</v>
      </c>
      <c r="I18" s="20" t="s">
        <v>45</v>
      </c>
      <c r="J18" s="74"/>
    </row>
    <row r="19" spans="1:10" ht="15.75" thickBot="1" x14ac:dyDescent="0.3">
      <c r="A19" s="18"/>
      <c r="B19" s="75" t="s">
        <v>8</v>
      </c>
      <c r="C19" s="76"/>
      <c r="D19" s="79"/>
      <c r="E19" s="77"/>
      <c r="F19" s="148"/>
      <c r="G19" s="77">
        <f>ROUND(F19*Tabellen!L22,0)</f>
        <v>0</v>
      </c>
      <c r="H19" s="148"/>
      <c r="I19" s="77">
        <f>ROUND(H19*Tabellen!L21,0)</f>
        <v>0</v>
      </c>
      <c r="J19" s="78">
        <f>E19+G19+I19</f>
        <v>0</v>
      </c>
    </row>
    <row r="20" spans="1:10" x14ac:dyDescent="0.25">
      <c r="A20" s="18"/>
      <c r="B20" s="18"/>
      <c r="C20" s="18"/>
      <c r="D20" s="18"/>
      <c r="E20" s="18"/>
      <c r="F20" s="18"/>
      <c r="G20" s="18"/>
      <c r="H20" s="18"/>
      <c r="I20" s="18"/>
      <c r="J20" s="18"/>
    </row>
    <row r="21" spans="1:10" ht="15.75" thickBot="1" x14ac:dyDescent="0.3">
      <c r="A21" s="18"/>
      <c r="B21" s="18"/>
      <c r="C21" s="18"/>
      <c r="D21" s="18"/>
      <c r="E21" s="18"/>
      <c r="F21" s="18"/>
      <c r="G21" s="18"/>
      <c r="H21" s="18"/>
      <c r="I21" s="18"/>
      <c r="J21" s="18"/>
    </row>
    <row r="22" spans="1:10" x14ac:dyDescent="0.25">
      <c r="A22" s="18"/>
      <c r="B22" s="70"/>
      <c r="C22" s="71"/>
      <c r="D22" s="161" t="s">
        <v>57</v>
      </c>
      <c r="E22" s="161"/>
      <c r="F22" s="161"/>
      <c r="G22" s="161"/>
      <c r="H22" s="161"/>
      <c r="I22" s="161"/>
      <c r="J22" s="162"/>
    </row>
    <row r="23" spans="1:10" x14ac:dyDescent="0.25">
      <c r="A23" s="18"/>
      <c r="B23" s="72"/>
      <c r="C23" s="20"/>
      <c r="D23" s="160" t="s">
        <v>32</v>
      </c>
      <c r="E23" s="160"/>
      <c r="F23" s="160" t="s">
        <v>31</v>
      </c>
      <c r="G23" s="160"/>
      <c r="H23" s="160" t="s">
        <v>30</v>
      </c>
      <c r="I23" s="160"/>
      <c r="J23" s="73" t="s">
        <v>45</v>
      </c>
    </row>
    <row r="24" spans="1:10" x14ac:dyDescent="0.25">
      <c r="A24" s="18"/>
      <c r="B24" s="72"/>
      <c r="C24" s="20"/>
      <c r="D24" s="20" t="s">
        <v>0</v>
      </c>
      <c r="E24" s="20" t="s">
        <v>45</v>
      </c>
      <c r="F24" s="20" t="s">
        <v>0</v>
      </c>
      <c r="G24" s="20" t="s">
        <v>45</v>
      </c>
      <c r="H24" s="20" t="s">
        <v>0</v>
      </c>
      <c r="I24" s="20" t="s">
        <v>45</v>
      </c>
      <c r="J24" s="74"/>
    </row>
    <row r="25" spans="1:10" ht="15.75" thickBot="1" x14ac:dyDescent="0.3">
      <c r="A25" s="18"/>
      <c r="B25" s="75" t="str">
        <f>Tabellen!J26</f>
        <v>verbandsfreie Gemeinde</v>
      </c>
      <c r="C25" s="76"/>
      <c r="D25" s="148"/>
      <c r="E25" s="77">
        <f>ROUND(D25*Tabellen!L28,0)</f>
        <v>0</v>
      </c>
      <c r="F25" s="148"/>
      <c r="G25" s="77">
        <f>ROUND(F25*Tabellen!L27,0)</f>
        <v>0</v>
      </c>
      <c r="H25" s="148"/>
      <c r="I25" s="77">
        <f>ROUND(H25*Tabellen!L26,0)</f>
        <v>0</v>
      </c>
      <c r="J25" s="78">
        <f>E25+G25+I25</f>
        <v>0</v>
      </c>
    </row>
    <row r="26" spans="1:10" x14ac:dyDescent="0.25">
      <c r="A26" s="18"/>
      <c r="B26" s="18"/>
      <c r="C26" s="18"/>
      <c r="D26" s="18"/>
      <c r="E26" s="18"/>
      <c r="F26" s="18"/>
      <c r="G26" s="18"/>
      <c r="H26" s="18"/>
      <c r="I26" s="18"/>
      <c r="J26" s="18"/>
    </row>
    <row r="27" spans="1:10" ht="15.75" thickBot="1" x14ac:dyDescent="0.3">
      <c r="A27" s="18"/>
      <c r="B27" s="18"/>
      <c r="C27" s="18"/>
      <c r="D27" s="18"/>
      <c r="E27" s="18"/>
      <c r="F27" s="18"/>
      <c r="G27" s="18"/>
      <c r="H27" s="18"/>
      <c r="I27" s="18"/>
      <c r="J27" s="18"/>
    </row>
    <row r="28" spans="1:10" x14ac:dyDescent="0.25">
      <c r="A28" s="18"/>
      <c r="B28" s="70"/>
      <c r="C28" s="71"/>
      <c r="D28" s="161" t="s">
        <v>57</v>
      </c>
      <c r="E28" s="161"/>
      <c r="F28" s="161"/>
      <c r="G28" s="161"/>
      <c r="H28" s="161"/>
      <c r="I28" s="161"/>
      <c r="J28" s="162"/>
    </row>
    <row r="29" spans="1:10" x14ac:dyDescent="0.25">
      <c r="A29" s="18"/>
      <c r="B29" s="72"/>
      <c r="C29" s="20"/>
      <c r="D29" s="160" t="s">
        <v>32</v>
      </c>
      <c r="E29" s="160"/>
      <c r="F29" s="160" t="s">
        <v>31</v>
      </c>
      <c r="G29" s="160"/>
      <c r="H29" s="160" t="s">
        <v>30</v>
      </c>
      <c r="I29" s="160"/>
      <c r="J29" s="73" t="s">
        <v>45</v>
      </c>
    </row>
    <row r="30" spans="1:10" x14ac:dyDescent="0.25">
      <c r="A30" s="18"/>
      <c r="B30" s="72"/>
      <c r="C30" s="20"/>
      <c r="D30" s="20" t="s">
        <v>0</v>
      </c>
      <c r="E30" s="20" t="s">
        <v>45</v>
      </c>
      <c r="F30" s="20" t="s">
        <v>0</v>
      </c>
      <c r="G30" s="20" t="s">
        <v>45</v>
      </c>
      <c r="H30" s="20" t="s">
        <v>0</v>
      </c>
      <c r="I30" s="20" t="s">
        <v>45</v>
      </c>
      <c r="J30" s="74"/>
    </row>
    <row r="31" spans="1:10" ht="15.75" thickBot="1" x14ac:dyDescent="0.3">
      <c r="A31" s="18"/>
      <c r="B31" s="75" t="str">
        <f>Tabellen!J31</f>
        <v>große kreisangehörige Stadt</v>
      </c>
      <c r="C31" s="76"/>
      <c r="D31" s="148"/>
      <c r="E31" s="77">
        <f>ROUND(D31*Tabellen!L33,0)</f>
        <v>0</v>
      </c>
      <c r="F31" s="148"/>
      <c r="G31" s="77">
        <f>ROUND(F31*Tabellen!L32,0)</f>
        <v>0</v>
      </c>
      <c r="H31" s="148"/>
      <c r="I31" s="77">
        <f>ROUND(H31*Tabelle10[[#This Row],[Spalte2]],0)</f>
        <v>0</v>
      </c>
      <c r="J31" s="78">
        <f>E31+G31+I31</f>
        <v>0</v>
      </c>
    </row>
    <row r="32" spans="1:10" x14ac:dyDescent="0.25">
      <c r="A32" s="18"/>
      <c r="B32" s="18"/>
      <c r="C32" s="18"/>
      <c r="D32" s="18"/>
      <c r="E32" s="18"/>
      <c r="F32" s="18"/>
      <c r="G32" s="18"/>
      <c r="H32" s="18"/>
      <c r="I32" s="18"/>
      <c r="J32" s="18"/>
    </row>
    <row r="33" spans="1:10" ht="15.75" thickBot="1" x14ac:dyDescent="0.3">
      <c r="A33" s="18"/>
      <c r="B33" s="18"/>
      <c r="C33" s="18"/>
      <c r="D33" s="18"/>
      <c r="E33" s="18"/>
      <c r="F33" s="18"/>
      <c r="G33" s="18"/>
      <c r="H33" s="18"/>
      <c r="I33" s="18"/>
      <c r="J33" s="18"/>
    </row>
    <row r="34" spans="1:10" x14ac:dyDescent="0.25">
      <c r="A34" s="18"/>
      <c r="B34" s="70"/>
      <c r="C34" s="71"/>
      <c r="D34" s="161" t="s">
        <v>57</v>
      </c>
      <c r="E34" s="161"/>
      <c r="F34" s="161"/>
      <c r="G34" s="161"/>
      <c r="H34" s="161"/>
      <c r="I34" s="161"/>
      <c r="J34" s="162"/>
    </row>
    <row r="35" spans="1:10" x14ac:dyDescent="0.25">
      <c r="A35" s="18"/>
      <c r="B35" s="72"/>
      <c r="C35" s="20"/>
      <c r="D35" s="160" t="s">
        <v>32</v>
      </c>
      <c r="E35" s="160"/>
      <c r="F35" s="160" t="s">
        <v>31</v>
      </c>
      <c r="G35" s="160"/>
      <c r="H35" s="160" t="s">
        <v>30</v>
      </c>
      <c r="I35" s="160"/>
      <c r="J35" s="73" t="s">
        <v>45</v>
      </c>
    </row>
    <row r="36" spans="1:10" x14ac:dyDescent="0.25">
      <c r="A36" s="18"/>
      <c r="B36" s="72"/>
      <c r="C36" s="20"/>
      <c r="D36" s="20" t="s">
        <v>0</v>
      </c>
      <c r="E36" s="20" t="s">
        <v>45</v>
      </c>
      <c r="F36" s="20" t="s">
        <v>0</v>
      </c>
      <c r="G36" s="20" t="s">
        <v>45</v>
      </c>
      <c r="H36" s="20" t="s">
        <v>0</v>
      </c>
      <c r="I36" s="20" t="s">
        <v>45</v>
      </c>
      <c r="J36" s="74"/>
    </row>
    <row r="37" spans="1:10" ht="15.75" thickBot="1" x14ac:dyDescent="0.3">
      <c r="A37" s="18"/>
      <c r="B37" s="75" t="s">
        <v>9</v>
      </c>
      <c r="C37" s="76"/>
      <c r="D37" s="148"/>
      <c r="E37" s="77">
        <f>ROUND(D37*Tabellen!L39,0)</f>
        <v>0</v>
      </c>
      <c r="F37" s="148"/>
      <c r="G37" s="77">
        <f>ROUND(F37*Tabellen!L38,0)</f>
        <v>0</v>
      </c>
      <c r="H37" s="148"/>
      <c r="I37" s="77">
        <f>ROUND(H37*Tabelle104[[#This Row],[Spalte2]],0)</f>
        <v>0</v>
      </c>
      <c r="J37" s="78">
        <v>0</v>
      </c>
    </row>
  </sheetData>
  <sheetProtection algorithmName="SHA-512" hashValue="qwxHgeI45YhvJFpDTHMZTK1YTIUK1eeWiwbvNYeRKdmWvwjwuMzsalPRC5mSDKgzYmG6PSlfV8SAlCFIQmW1kg==" saltValue="7rW4D1TvpomwM7GialHF6w==" spinCount="100000" sheet="1" objects="1" scenarios="1"/>
  <mergeCells count="25">
    <mergeCell ref="D34:J34"/>
    <mergeCell ref="D35:E35"/>
    <mergeCell ref="F35:G35"/>
    <mergeCell ref="H35:I35"/>
    <mergeCell ref="C1:J1"/>
    <mergeCell ref="D22:J22"/>
    <mergeCell ref="D23:E23"/>
    <mergeCell ref="F23:G23"/>
    <mergeCell ref="H23:I23"/>
    <mergeCell ref="D4:J4"/>
    <mergeCell ref="D5:E5"/>
    <mergeCell ref="F5:G5"/>
    <mergeCell ref="H5:I5"/>
    <mergeCell ref="D10:J10"/>
    <mergeCell ref="D28:J28"/>
    <mergeCell ref="D29:E29"/>
    <mergeCell ref="F29:G29"/>
    <mergeCell ref="H29:I29"/>
    <mergeCell ref="D11:E11"/>
    <mergeCell ref="F11:G11"/>
    <mergeCell ref="H11:I11"/>
    <mergeCell ref="D16:J16"/>
    <mergeCell ref="D17:E17"/>
    <mergeCell ref="F17:G17"/>
    <mergeCell ref="H17:I17"/>
  </mergeCells>
  <pageMargins left="0.7" right="0.7" top="0.78740157499999996" bottom="0.78740157499999996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5"/>
  <sheetViews>
    <sheetView topLeftCell="B1" workbookViewId="0">
      <selection activeCell="F13" sqref="F13"/>
    </sheetView>
  </sheetViews>
  <sheetFormatPr baseColWidth="10" defaultRowHeight="15" x14ac:dyDescent="0.25"/>
  <cols>
    <col min="1" max="1" width="14.5703125" hidden="1" customWidth="1"/>
    <col min="2" max="2" width="13.28515625" customWidth="1"/>
    <col min="3" max="3" width="11.85546875" customWidth="1"/>
    <col min="4" max="4" width="13.140625" customWidth="1"/>
    <col min="5" max="5" width="14.28515625" customWidth="1"/>
    <col min="7" max="7" width="14" customWidth="1"/>
    <col min="8" max="8" width="16" customWidth="1"/>
    <col min="9" max="9" width="14.5703125" bestFit="1" customWidth="1"/>
    <col min="10" max="10" width="15.5703125" customWidth="1"/>
    <col min="11" max="11" width="16.140625" customWidth="1"/>
    <col min="12" max="12" width="15.5703125" customWidth="1"/>
    <col min="13" max="13" width="14.42578125" customWidth="1"/>
    <col min="14" max="14" width="16.42578125" customWidth="1"/>
    <col min="15" max="15" width="14.85546875" customWidth="1"/>
    <col min="16" max="16" width="13.28515625" customWidth="1"/>
  </cols>
  <sheetData>
    <row r="1" spans="1:16" ht="15" customHeight="1" x14ac:dyDescent="0.25">
      <c r="B1" s="170" t="s">
        <v>112</v>
      </c>
      <c r="C1" s="171"/>
      <c r="D1" s="171"/>
      <c r="E1" s="171"/>
      <c r="F1" s="171"/>
      <c r="G1" s="171"/>
      <c r="H1" s="171"/>
      <c r="I1" s="171"/>
      <c r="J1" s="171"/>
      <c r="K1" s="171"/>
      <c r="L1" s="171"/>
      <c r="M1" s="171"/>
      <c r="N1" s="171"/>
      <c r="O1" s="171"/>
      <c r="P1" s="172"/>
    </row>
    <row r="2" spans="1:16" ht="15" customHeight="1" x14ac:dyDescent="0.25">
      <c r="A2" s="61"/>
      <c r="B2" s="173"/>
      <c r="C2" s="174"/>
      <c r="D2" s="174"/>
      <c r="E2" s="174"/>
      <c r="F2" s="174"/>
      <c r="G2" s="174"/>
      <c r="H2" s="174"/>
      <c r="I2" s="174"/>
      <c r="J2" s="174"/>
      <c r="K2" s="174"/>
      <c r="L2" s="174"/>
      <c r="M2" s="174"/>
      <c r="N2" s="174"/>
      <c r="O2" s="174"/>
      <c r="P2" s="175"/>
    </row>
    <row r="3" spans="1:16" ht="15" customHeight="1" x14ac:dyDescent="0.25">
      <c r="A3" s="168" t="s">
        <v>107</v>
      </c>
      <c r="B3" s="183" t="s">
        <v>85</v>
      </c>
      <c r="C3" s="164" t="s">
        <v>86</v>
      </c>
      <c r="D3" s="176" t="s">
        <v>87</v>
      </c>
      <c r="E3" s="177"/>
      <c r="F3" s="177"/>
      <c r="G3" s="177"/>
      <c r="H3" s="177"/>
      <c r="I3" s="177" t="s">
        <v>88</v>
      </c>
      <c r="J3" s="177"/>
      <c r="K3" s="177"/>
      <c r="L3" s="177"/>
      <c r="M3" s="177"/>
      <c r="N3" s="177"/>
      <c r="O3" s="177"/>
      <c r="P3" s="177"/>
    </row>
    <row r="4" spans="1:16" x14ac:dyDescent="0.25">
      <c r="A4" s="169"/>
      <c r="B4" s="183"/>
      <c r="C4" s="164"/>
      <c r="D4" s="40"/>
      <c r="E4" s="178" t="s">
        <v>109</v>
      </c>
      <c r="F4" s="179"/>
      <c r="G4" s="41" t="s">
        <v>89</v>
      </c>
      <c r="H4" s="58"/>
      <c r="I4" s="180" t="s">
        <v>90</v>
      </c>
      <c r="J4" s="181"/>
      <c r="K4" s="41"/>
      <c r="L4" s="166" t="s">
        <v>91</v>
      </c>
      <c r="M4" s="167"/>
      <c r="N4" s="182" t="s">
        <v>101</v>
      </c>
      <c r="O4" s="182"/>
      <c r="P4" s="42" t="s">
        <v>92</v>
      </c>
    </row>
    <row r="5" spans="1:16" x14ac:dyDescent="0.25">
      <c r="A5" s="169"/>
      <c r="B5" s="183"/>
      <c r="C5" s="164"/>
      <c r="D5" s="43" t="s">
        <v>93</v>
      </c>
      <c r="E5" s="44" t="s">
        <v>94</v>
      </c>
      <c r="F5" s="41" t="s">
        <v>95</v>
      </c>
      <c r="G5" s="45" t="s">
        <v>96</v>
      </c>
      <c r="H5" s="45" t="s">
        <v>110</v>
      </c>
      <c r="I5" s="41" t="s">
        <v>109</v>
      </c>
      <c r="J5" s="41" t="s">
        <v>97</v>
      </c>
      <c r="K5" s="45" t="s">
        <v>98</v>
      </c>
      <c r="L5" s="46" t="s">
        <v>109</v>
      </c>
      <c r="M5" s="46" t="s">
        <v>97</v>
      </c>
      <c r="N5" s="41" t="s">
        <v>98</v>
      </c>
      <c r="O5" s="46" t="s">
        <v>97</v>
      </c>
      <c r="P5" s="47" t="s">
        <v>99</v>
      </c>
    </row>
    <row r="6" spans="1:16" x14ac:dyDescent="0.25">
      <c r="A6" s="169"/>
      <c r="B6" s="183"/>
      <c r="C6" s="164"/>
      <c r="D6" s="43"/>
      <c r="E6" s="48"/>
      <c r="F6" s="45"/>
      <c r="G6" s="49">
        <f>SUMIF(Tabellen!$A$60:$A$65,Finanzausgleichsumlage!A9,Tabellen!$B$60:$B$65)</f>
        <v>50</v>
      </c>
      <c r="H6" s="45" t="s">
        <v>109</v>
      </c>
      <c r="I6" s="45"/>
      <c r="J6" s="50">
        <f>SUMIF(Tabellen!$A$60:$A$65,Finanzausgleichsumlage!A9,Tabellen!$D$60:$D$65)</f>
        <v>0</v>
      </c>
      <c r="K6" s="45" t="s">
        <v>109</v>
      </c>
      <c r="L6" s="51"/>
      <c r="M6" s="52">
        <f>SUMIF(Tabellen!$A$60:$A$65,Finanzausgleichsumlage!A9,Tabellen!$F$60:$F$65)</f>
        <v>15</v>
      </c>
      <c r="N6" s="45" t="s">
        <v>109</v>
      </c>
      <c r="O6" s="52">
        <f>SUMIF(Tabellen!$A$60:$A$65,Finanzausgleichsumlage!A9,Tabellen!$G$60:$G$65)</f>
        <v>20</v>
      </c>
      <c r="P6" s="47" t="s">
        <v>100</v>
      </c>
    </row>
    <row r="7" spans="1:16" x14ac:dyDescent="0.25">
      <c r="A7" s="169"/>
      <c r="B7" s="183"/>
      <c r="C7" s="164"/>
      <c r="D7" s="43"/>
      <c r="E7" s="48"/>
      <c r="F7" s="45"/>
      <c r="G7" s="45" t="s">
        <v>95</v>
      </c>
      <c r="H7" s="59"/>
      <c r="I7" s="45"/>
      <c r="J7" s="45" t="s">
        <v>95</v>
      </c>
      <c r="K7" s="45"/>
      <c r="L7" s="51"/>
      <c r="M7" s="51" t="s">
        <v>95</v>
      </c>
      <c r="N7" s="45"/>
      <c r="O7" s="51" t="s">
        <v>95</v>
      </c>
      <c r="P7" s="53"/>
    </row>
    <row r="8" spans="1:16" x14ac:dyDescent="0.25">
      <c r="A8" s="169"/>
      <c r="B8" s="184"/>
      <c r="C8" s="165"/>
      <c r="D8" s="54"/>
      <c r="E8" s="54"/>
      <c r="F8" s="54"/>
      <c r="G8" s="54" t="s">
        <v>109</v>
      </c>
      <c r="H8" s="60"/>
      <c r="I8" s="55"/>
      <c r="J8" s="54" t="s">
        <v>108</v>
      </c>
      <c r="K8" s="54"/>
      <c r="L8" s="54"/>
      <c r="M8" s="54" t="s">
        <v>108</v>
      </c>
      <c r="N8" s="54"/>
      <c r="O8" s="54" t="s">
        <v>108</v>
      </c>
      <c r="P8" s="56"/>
    </row>
    <row r="9" spans="1:16" x14ac:dyDescent="0.25">
      <c r="A9" s="18" t="str">
        <f>Berechnungshilfe!D3</f>
        <v>Ortsgemeinde</v>
      </c>
      <c r="B9" s="21">
        <f>Berechnungshilfe!$D$43</f>
        <v>0</v>
      </c>
      <c r="C9" s="21">
        <f>Berechnungshilfe!$D$42</f>
        <v>0</v>
      </c>
      <c r="D9" s="21">
        <f>B9-C9</f>
        <v>0</v>
      </c>
      <c r="E9" s="21">
        <f>IF(D9&gt;0,D9,0)</f>
        <v>0</v>
      </c>
      <c r="F9" s="57" t="e">
        <f>(E9/C9*100)</f>
        <v>#DIV/0!</v>
      </c>
      <c r="G9" s="21">
        <f>ROUND(IF(E9&gt;0,IF(E9&gt;((SUMIF(Tabellen!$A$60:$A$65,Finanzausgleichsumlage!A9,Tabellen!$B$60:$B$65)/100)*Finanzausgleichsumlage!C9),SUMIF(Tabellen!$A$60:$A$65,Finanzausgleichsumlage!A9,Tabellen!$B$60:$B$65)/100*Finanzausgleichsumlage!C9),E9),0)</f>
        <v>0</v>
      </c>
      <c r="H9" s="21">
        <f>E9-G9</f>
        <v>0</v>
      </c>
      <c r="I9" s="21">
        <f>ROUND(IF(H9&gt;0,IF(E9&gt;((SUMIF(Tabellen!$A$60:$A$65,Finanzausgleichsumlage!A9,Tabellen!$C$60:$C$65)/100)*Finanzausgleichsumlage!C9),((SUMIF(Tabellen!$A$60:$A$65,Finanzausgleichsumlage!A9,Tabellen!$C$60:$C$65)-SUMIF(Tabellen!$A$60:$A$65,Finanzausgleichsumlage!A9,Tabellen!$B$60:$B$65))/100*Finanzausgleichsumlage!C9),Finanzausgleichsumlage!H9),0),0)</f>
        <v>0</v>
      </c>
      <c r="J9" s="57">
        <f>ROUND(IF(I9&gt;0,I9*(SUMIF(Tabellen!$A$60:$A$65,Finanzausgleichsumlage!A9,Tabellen!$D$60:$D$65)/100),0),2)</f>
        <v>0</v>
      </c>
      <c r="K9" s="21">
        <f>IF(H9&gt;0,H9-I9,0)</f>
        <v>0</v>
      </c>
      <c r="L9" s="21">
        <f>ROUND(IF(K9&gt;0,IF(E9&gt;(SUMIF(Tabellen!$A$60:$A$65,Finanzausgleichsumlage!A9,Tabellen!$E$60:$E$65)/100*Finanzausgleichsumlage!C9),(SUMIF(Tabellen!$A$60:$A$65,Finanzausgleichsumlage!A9,Tabellen!$E$60:$E$65)-SUMIF(Tabellen!$A$60:$A$65,Finanzausgleichsumlage!A9,Tabellen!$C$60:$C$65))/100*Finanzausgleichsumlage!C9,Finanzausgleichsumlage!K9),0),0)</f>
        <v>0</v>
      </c>
      <c r="M9" s="25">
        <f>ROUND(IF(L9&gt;0,L9*SUMIF(Tabellen!$A$60:$A$65,Finanzausgleichsumlage!A9,Tabellen!$F$60:$F$65)/100,0),2)</f>
        <v>0</v>
      </c>
      <c r="N9" s="21">
        <f>ROUND(IF(E9&gt;0,IF(E9&gt;(SUMIF(Tabellen!$A$60:$A$65,Finanzausgleichsumlage!A9,Tabellen!$E$60:$E$65)/100*Finanzausgleichsumlage!C9),Finanzausgleichsumlage!E9-Finanzausgleichsumlage!G9-Finanzausgleichsumlage!I9-Finanzausgleichsumlage!L9,0),0),0)</f>
        <v>0</v>
      </c>
      <c r="O9" s="25">
        <f>ROUND(IF(N9&gt;0,N9*(SUMIF(Tabellen!$A$60:$A$65,Finanzausgleichsumlage!A9,Tabellen!$G$60:$G$65)/100),0),2)</f>
        <v>0</v>
      </c>
      <c r="P9" s="21">
        <f>ROUNDDOWN(SUM(J9+M9+O9),0)</f>
        <v>0</v>
      </c>
    </row>
    <row r="14" spans="1:16" x14ac:dyDescent="0.25">
      <c r="B14" s="170" t="s">
        <v>113</v>
      </c>
      <c r="C14" s="171"/>
      <c r="D14" s="171"/>
      <c r="E14" s="171"/>
      <c r="F14" s="171"/>
      <c r="G14" s="171"/>
      <c r="H14" s="171"/>
      <c r="I14" s="171"/>
      <c r="J14" s="171"/>
      <c r="K14" s="171"/>
      <c r="L14" s="171"/>
      <c r="M14" s="171"/>
      <c r="N14" s="171"/>
      <c r="O14" s="171"/>
      <c r="P14" s="172"/>
    </row>
    <row r="15" spans="1:16" ht="15.75" x14ac:dyDescent="0.25">
      <c r="A15" s="61"/>
      <c r="B15" s="173"/>
      <c r="C15" s="174"/>
      <c r="D15" s="174"/>
      <c r="E15" s="174"/>
      <c r="F15" s="174"/>
      <c r="G15" s="174"/>
      <c r="H15" s="174"/>
      <c r="I15" s="174"/>
      <c r="J15" s="174"/>
      <c r="K15" s="174"/>
      <c r="L15" s="174"/>
      <c r="M15" s="174"/>
      <c r="N15" s="174"/>
      <c r="O15" s="174"/>
      <c r="P15" s="175"/>
    </row>
    <row r="16" spans="1:16" x14ac:dyDescent="0.25">
      <c r="A16" s="168" t="s">
        <v>107</v>
      </c>
      <c r="B16" s="183" t="s">
        <v>85</v>
      </c>
      <c r="C16" s="164" t="s">
        <v>86</v>
      </c>
      <c r="D16" s="176" t="s">
        <v>87</v>
      </c>
      <c r="E16" s="177"/>
      <c r="F16" s="177"/>
      <c r="G16" s="177"/>
      <c r="H16" s="177"/>
      <c r="I16" s="177" t="s">
        <v>88</v>
      </c>
      <c r="J16" s="177"/>
      <c r="K16" s="177"/>
      <c r="L16" s="177"/>
      <c r="M16" s="177"/>
      <c r="N16" s="177"/>
      <c r="O16" s="177"/>
      <c r="P16" s="177"/>
    </row>
    <row r="17" spans="1:16" x14ac:dyDescent="0.25">
      <c r="A17" s="169"/>
      <c r="B17" s="183"/>
      <c r="C17" s="164"/>
      <c r="D17" s="129"/>
      <c r="E17" s="178" t="s">
        <v>109</v>
      </c>
      <c r="F17" s="179"/>
      <c r="G17" s="41" t="s">
        <v>89</v>
      </c>
      <c r="H17" s="58"/>
      <c r="I17" s="180" t="s">
        <v>90</v>
      </c>
      <c r="J17" s="181"/>
      <c r="K17" s="41"/>
      <c r="L17" s="166" t="s">
        <v>91</v>
      </c>
      <c r="M17" s="167"/>
      <c r="N17" s="182" t="s">
        <v>101</v>
      </c>
      <c r="O17" s="182"/>
      <c r="P17" s="42" t="s">
        <v>92</v>
      </c>
    </row>
    <row r="18" spans="1:16" x14ac:dyDescent="0.25">
      <c r="A18" s="169"/>
      <c r="B18" s="183"/>
      <c r="C18" s="164"/>
      <c r="D18" s="43" t="s">
        <v>93</v>
      </c>
      <c r="E18" s="128" t="s">
        <v>94</v>
      </c>
      <c r="F18" s="41" t="s">
        <v>95</v>
      </c>
      <c r="G18" s="45" t="s">
        <v>96</v>
      </c>
      <c r="H18" s="45" t="s">
        <v>110</v>
      </c>
      <c r="I18" s="41" t="s">
        <v>109</v>
      </c>
      <c r="J18" s="41" t="s">
        <v>97</v>
      </c>
      <c r="K18" s="45" t="s">
        <v>98</v>
      </c>
      <c r="L18" s="46" t="s">
        <v>109</v>
      </c>
      <c r="M18" s="46" t="s">
        <v>97</v>
      </c>
      <c r="N18" s="41" t="s">
        <v>98</v>
      </c>
      <c r="O18" s="46" t="s">
        <v>97</v>
      </c>
      <c r="P18" s="47" t="s">
        <v>99</v>
      </c>
    </row>
    <row r="19" spans="1:16" x14ac:dyDescent="0.25">
      <c r="A19" s="169"/>
      <c r="B19" s="183"/>
      <c r="C19" s="164"/>
      <c r="D19" s="43"/>
      <c r="E19" s="48"/>
      <c r="F19" s="45"/>
      <c r="G19" s="49">
        <f>SUMIF(Tabellen!$A$74:$A$79,Finanzausgleichsumlage!A22,Tabellen!$B$74:$B$79)</f>
        <v>25</v>
      </c>
      <c r="H19" s="45" t="s">
        <v>109</v>
      </c>
      <c r="I19" s="45"/>
      <c r="J19" s="50">
        <f>SUMIF(Tabellen!$A$74:$A$79,Finanzausgleichsumlage!A22,Tabellen!$D$74:$D$79)</f>
        <v>15</v>
      </c>
      <c r="K19" s="45" t="s">
        <v>109</v>
      </c>
      <c r="L19" s="51"/>
      <c r="M19" s="52">
        <f>SUMIF(Tabellen!$A$74:$A$79,Finanzausgleichsumlage!A22,Tabellen!$F$74:$F$79)</f>
        <v>25</v>
      </c>
      <c r="N19" s="45" t="s">
        <v>109</v>
      </c>
      <c r="O19" s="52">
        <f>SUMIF(Tabellen!$A$74:$A$79,Finanzausgleichsumlage!A22,Tabellen!$G$74:$G$79)</f>
        <v>35</v>
      </c>
      <c r="P19" s="47" t="s">
        <v>100</v>
      </c>
    </row>
    <row r="20" spans="1:16" x14ac:dyDescent="0.25">
      <c r="A20" s="169"/>
      <c r="B20" s="183"/>
      <c r="C20" s="164"/>
      <c r="D20" s="43"/>
      <c r="E20" s="48"/>
      <c r="F20" s="45"/>
      <c r="G20" s="45" t="s">
        <v>95</v>
      </c>
      <c r="H20" s="59"/>
      <c r="I20" s="45"/>
      <c r="J20" s="45" t="s">
        <v>95</v>
      </c>
      <c r="K20" s="45"/>
      <c r="L20" s="51"/>
      <c r="M20" s="51" t="s">
        <v>95</v>
      </c>
      <c r="N20" s="45"/>
      <c r="O20" s="51" t="s">
        <v>95</v>
      </c>
      <c r="P20" s="53"/>
    </row>
    <row r="21" spans="1:16" x14ac:dyDescent="0.25">
      <c r="A21" s="169"/>
      <c r="B21" s="184"/>
      <c r="C21" s="165"/>
      <c r="D21" s="54"/>
      <c r="E21" s="54"/>
      <c r="F21" s="54"/>
      <c r="G21" s="54" t="s">
        <v>109</v>
      </c>
      <c r="H21" s="60"/>
      <c r="I21" s="55"/>
      <c r="J21" s="54" t="s">
        <v>108</v>
      </c>
      <c r="K21" s="54"/>
      <c r="L21" s="54"/>
      <c r="M21" s="54" t="s">
        <v>108</v>
      </c>
      <c r="N21" s="54"/>
      <c r="O21" s="54" t="s">
        <v>108</v>
      </c>
      <c r="P21" s="56"/>
    </row>
    <row r="22" spans="1:16" x14ac:dyDescent="0.25">
      <c r="A22" s="18" t="str">
        <f>Berechnungshilfe!D3</f>
        <v>Ortsgemeinde</v>
      </c>
      <c r="B22" s="135">
        <f>Berechnungshilfe!D43</f>
        <v>0</v>
      </c>
      <c r="C22" s="135">
        <f>Berechnungshilfe!D42</f>
        <v>0</v>
      </c>
      <c r="D22" s="21">
        <f>B22-C22</f>
        <v>0</v>
      </c>
      <c r="E22" s="21">
        <f>IF(D22&gt;0,D22,0)</f>
        <v>0</v>
      </c>
      <c r="F22" s="57" t="e">
        <f>(E22/C22*100)</f>
        <v>#DIV/0!</v>
      </c>
      <c r="G22" s="21">
        <f>ROUND(IF(E22&gt;0,IF(E22&gt;((SUMIF(Tabellen!$A$74:$A$79,Finanzausgleichsumlage!A22,Tabellen!$B$74:$B$79)/100)*Finanzausgleichsumlage!C22),SUMIF(Tabellen!$A$74:$A$79,Finanzausgleichsumlage!A22,Tabellen!$B$74:$B$79)/100*Finanzausgleichsumlage!C22,E22),0),0)</f>
        <v>0</v>
      </c>
      <c r="H22" s="21">
        <f>E22-G22</f>
        <v>0</v>
      </c>
      <c r="I22" s="21">
        <f>ROUND(IF(H22&gt;0,IF(E22&gt;((SUMIF(Tabellen!$A$74:$A$79,Finanzausgleichsumlage!A22,Tabellen!$C$74:$C$79)/100)*Finanzausgleichsumlage!C22),((SUMIF(Tabellen!$A$74:$A$79,Finanzausgleichsumlage!A22,Tabellen!$C$74:$C$79)-SUMIF(Tabellen!$A$74:$A$79,Finanzausgleichsumlage!A22,Tabellen!$B$74:$B$79))/100*Finanzausgleichsumlage!C22),Finanzausgleichsumlage!H22),0),0)</f>
        <v>0</v>
      </c>
      <c r="J22" s="25">
        <f>ROUND(IF(I22&gt;0,I22*(SUMIF(Tabellen!$A$74:$A$79,Finanzausgleichsumlage!A22,Tabellen!$D$74:$D$79)/100),0),2)</f>
        <v>0</v>
      </c>
      <c r="K22" s="21">
        <f>IF(H22&gt;0,H22-I22,0)</f>
        <v>0</v>
      </c>
      <c r="L22" s="21">
        <f>ROUND(IF(K22&gt;0,IF(E22&gt;(SUMIF(Tabellen!$A$74:$A$79,Finanzausgleichsumlage!A22,Tabellen!$E$74:$E$79)/100*Finanzausgleichsumlage!C22),(SUMIF(Tabellen!$A$74:$A$79,Finanzausgleichsumlage!A22,Tabellen!$E$74:$E$79)-SUMIF(Tabellen!$A$74:$A$79,Finanzausgleichsumlage!A22,Tabellen!$C$74:$C$79))/100*Finanzausgleichsumlage!C22,Finanzausgleichsumlage!K22),0),0)</f>
        <v>0</v>
      </c>
      <c r="M22" s="25">
        <f>ROUND(IF(L22&gt;0,L22*SUMIF(Tabellen!$A$74:$A$79,Finanzausgleichsumlage!A22,Tabellen!$F$74:$F$79)/100,0),2)</f>
        <v>0</v>
      </c>
      <c r="N22" s="21">
        <f>ROUND(IF(E22&gt;0,IF(E22&gt;(SUMIF(Tabellen!$A$74:$A$79,Finanzausgleichsumlage!A22,Tabellen!$E$74:$E$79)/100*Finanzausgleichsumlage!C22),Finanzausgleichsumlage!E22-Finanzausgleichsumlage!G22-Finanzausgleichsumlage!I22-Finanzausgleichsumlage!L22,0),0),0)</f>
        <v>0</v>
      </c>
      <c r="O22" s="25">
        <f>ROUND(IF(N22&gt;0,N22*(SUMIF(Tabellen!$A$74:$A$79,Finanzausgleichsumlage!A22,Tabellen!$G$74:$G$79)/100),0),2)</f>
        <v>0</v>
      </c>
      <c r="P22" s="21">
        <f>ROUNDDOWN(SUM(J22+M22+O22),0)</f>
        <v>0</v>
      </c>
    </row>
    <row r="25" spans="1:16" x14ac:dyDescent="0.25">
      <c r="B25" s="136" t="s">
        <v>114</v>
      </c>
      <c r="C25" s="136"/>
      <c r="D25" s="136"/>
      <c r="E25" s="136"/>
      <c r="F25" s="136"/>
      <c r="G25" s="136"/>
      <c r="H25" s="136"/>
      <c r="I25" s="136"/>
    </row>
  </sheetData>
  <sheetProtection algorithmName="SHA-512" hashValue="fioqc0bTHX0tpKlXlXESIgtF7SWbzBJ5mDPyKkq5O6kiD8PijIWDZwvpgj2e9JRSiCpbiGo8AV94kDEpwozs4A==" saltValue="gnZ4ps42ODTz7pRd1ukfMw==" spinCount="100000" sheet="1" objects="1" scenarios="1"/>
  <mergeCells count="20">
    <mergeCell ref="A16:A21"/>
    <mergeCell ref="B14:P15"/>
    <mergeCell ref="B16:B21"/>
    <mergeCell ref="C16:C21"/>
    <mergeCell ref="D16:H16"/>
    <mergeCell ref="I16:P16"/>
    <mergeCell ref="E17:F17"/>
    <mergeCell ref="I17:J17"/>
    <mergeCell ref="L17:M17"/>
    <mergeCell ref="N17:O17"/>
    <mergeCell ref="C3:C8"/>
    <mergeCell ref="L4:M4"/>
    <mergeCell ref="A3:A8"/>
    <mergeCell ref="B1:P2"/>
    <mergeCell ref="D3:H3"/>
    <mergeCell ref="I3:P3"/>
    <mergeCell ref="E4:F4"/>
    <mergeCell ref="I4:J4"/>
    <mergeCell ref="N4:O4"/>
    <mergeCell ref="B3:B8"/>
  </mergeCells>
  <pageMargins left="0.7" right="0.7" top="0.78740157499999996" bottom="0.78740157499999996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C27"/>
  <sheetViews>
    <sheetView workbookViewId="0">
      <selection activeCell="C10" sqref="C10"/>
    </sheetView>
  </sheetViews>
  <sheetFormatPr baseColWidth="10" defaultRowHeight="15" x14ac:dyDescent="0.25"/>
  <cols>
    <col min="1" max="1" width="79.140625" bestFit="1" customWidth="1"/>
    <col min="2" max="2" width="79.140625" customWidth="1"/>
    <col min="3" max="3" width="15.28515625" bestFit="1" customWidth="1"/>
  </cols>
  <sheetData>
    <row r="2" spans="1:3" x14ac:dyDescent="0.25">
      <c r="C2" s="14" t="s">
        <v>78</v>
      </c>
    </row>
    <row r="3" spans="1:3" x14ac:dyDescent="0.25">
      <c r="A3" s="6" t="s">
        <v>69</v>
      </c>
      <c r="B3" s="6"/>
      <c r="C3" s="15">
        <v>1807.01</v>
      </c>
    </row>
    <row r="4" spans="1:3" x14ac:dyDescent="0.25">
      <c r="A4" s="6" t="s">
        <v>81</v>
      </c>
      <c r="B4" s="6"/>
      <c r="C4" s="15">
        <v>1097.43</v>
      </c>
    </row>
    <row r="5" spans="1:3" x14ac:dyDescent="0.25">
      <c r="A5" s="7"/>
      <c r="B5" s="7"/>
      <c r="C5" s="11"/>
    </row>
    <row r="6" spans="1:3" x14ac:dyDescent="0.25">
      <c r="A6" s="10" t="s">
        <v>18</v>
      </c>
      <c r="B6" s="10"/>
      <c r="C6" s="11"/>
    </row>
    <row r="7" spans="1:3" x14ac:dyDescent="0.25">
      <c r="A7" s="8" t="s">
        <v>76</v>
      </c>
      <c r="B7" s="8" t="s">
        <v>6</v>
      </c>
      <c r="C7" s="16">
        <v>995</v>
      </c>
    </row>
    <row r="8" spans="1:3" x14ac:dyDescent="0.25">
      <c r="A8" s="8" t="s">
        <v>76</v>
      </c>
      <c r="B8" s="8" t="s">
        <v>7</v>
      </c>
      <c r="C8" s="16">
        <v>1199</v>
      </c>
    </row>
    <row r="9" spans="1:3" x14ac:dyDescent="0.25">
      <c r="A9" s="8" t="s">
        <v>76</v>
      </c>
      <c r="B9" s="8" t="s">
        <v>11</v>
      </c>
      <c r="C9" s="16">
        <v>1199</v>
      </c>
    </row>
    <row r="10" spans="1:3" x14ac:dyDescent="0.25">
      <c r="A10" s="8" t="s">
        <v>76</v>
      </c>
      <c r="B10" s="8" t="s">
        <v>8</v>
      </c>
      <c r="C10" s="16">
        <v>810</v>
      </c>
    </row>
    <row r="11" spans="1:3" x14ac:dyDescent="0.25">
      <c r="A11" s="8" t="s">
        <v>76</v>
      </c>
      <c r="B11" s="8" t="s">
        <v>9</v>
      </c>
      <c r="C11" s="16">
        <v>459</v>
      </c>
    </row>
    <row r="12" spans="1:3" x14ac:dyDescent="0.25">
      <c r="A12" s="8" t="s">
        <v>76</v>
      </c>
      <c r="B12" s="8" t="s">
        <v>10</v>
      </c>
      <c r="C12" s="16">
        <v>1201</v>
      </c>
    </row>
    <row r="13" spans="1:3" x14ac:dyDescent="0.25">
      <c r="A13" s="8"/>
      <c r="B13" s="8"/>
      <c r="C13" s="12"/>
    </row>
    <row r="14" spans="1:3" ht="29.25" x14ac:dyDescent="0.25">
      <c r="A14" s="9" t="s">
        <v>77</v>
      </c>
      <c r="B14" s="8" t="s">
        <v>6</v>
      </c>
      <c r="C14" s="15">
        <v>495467130.08999997</v>
      </c>
    </row>
    <row r="15" spans="1:3" ht="29.25" x14ac:dyDescent="0.25">
      <c r="A15" s="9" t="s">
        <v>77</v>
      </c>
      <c r="B15" s="8" t="s">
        <v>9</v>
      </c>
      <c r="C15" s="15">
        <v>937664349.08000004</v>
      </c>
    </row>
    <row r="16" spans="1:3" ht="29.25" hidden="1" x14ac:dyDescent="0.25">
      <c r="A16" s="9" t="s">
        <v>77</v>
      </c>
      <c r="B16" s="8" t="s">
        <v>7</v>
      </c>
      <c r="C16" s="16">
        <v>1</v>
      </c>
    </row>
    <row r="17" spans="1:3" ht="29.25" hidden="1" x14ac:dyDescent="0.25">
      <c r="A17" s="9" t="s">
        <v>77</v>
      </c>
      <c r="B17" s="8" t="s">
        <v>11</v>
      </c>
      <c r="C17" s="16">
        <v>1</v>
      </c>
    </row>
    <row r="18" spans="1:3" ht="29.25" hidden="1" x14ac:dyDescent="0.25">
      <c r="A18" s="9" t="s">
        <v>77</v>
      </c>
      <c r="B18" s="8" t="s">
        <v>8</v>
      </c>
      <c r="C18" s="16">
        <v>1</v>
      </c>
    </row>
    <row r="19" spans="1:3" ht="29.25" hidden="1" x14ac:dyDescent="0.25">
      <c r="A19" s="9" t="s">
        <v>77</v>
      </c>
      <c r="B19" s="8" t="s">
        <v>10</v>
      </c>
      <c r="C19" s="16">
        <v>1</v>
      </c>
    </row>
    <row r="20" spans="1:3" x14ac:dyDescent="0.25">
      <c r="A20" s="9"/>
      <c r="B20" s="8"/>
      <c r="C20" s="12"/>
    </row>
    <row r="21" spans="1:3" x14ac:dyDescent="0.25">
      <c r="A21" s="13" t="s">
        <v>75</v>
      </c>
      <c r="B21" s="8"/>
      <c r="C21" s="12"/>
    </row>
    <row r="22" spans="1:3" x14ac:dyDescent="0.25">
      <c r="A22" s="8" t="s">
        <v>76</v>
      </c>
      <c r="B22" s="8" t="s">
        <v>6</v>
      </c>
      <c r="C22" s="16">
        <v>1457</v>
      </c>
    </row>
    <row r="23" spans="1:3" x14ac:dyDescent="0.25">
      <c r="A23" s="8" t="s">
        <v>76</v>
      </c>
      <c r="B23" s="8" t="s">
        <v>7</v>
      </c>
      <c r="C23" s="16">
        <v>1591</v>
      </c>
    </row>
    <row r="24" spans="1:3" x14ac:dyDescent="0.25">
      <c r="A24" s="8" t="s">
        <v>76</v>
      </c>
      <c r="B24" s="8" t="s">
        <v>11</v>
      </c>
      <c r="C24" s="16">
        <v>1591</v>
      </c>
    </row>
    <row r="25" spans="1:3" x14ac:dyDescent="0.25">
      <c r="A25" s="8" t="s">
        <v>76</v>
      </c>
      <c r="B25" s="8" t="s">
        <v>8</v>
      </c>
      <c r="C25" s="16">
        <v>2072</v>
      </c>
    </row>
    <row r="26" spans="1:3" x14ac:dyDescent="0.25">
      <c r="A26" s="8" t="s">
        <v>76</v>
      </c>
      <c r="B26" s="8" t="s">
        <v>9</v>
      </c>
      <c r="C26" s="12">
        <v>0</v>
      </c>
    </row>
    <row r="27" spans="1:3" x14ac:dyDescent="0.25">
      <c r="A27" s="8" t="s">
        <v>76</v>
      </c>
      <c r="B27" s="8" t="s">
        <v>10</v>
      </c>
      <c r="C27" s="16">
        <v>1531</v>
      </c>
    </row>
  </sheetData>
  <sheetProtection algorithmName="SHA-512" hashValue="VOij9q2RQqyzjUBUnEcnt2vbJ74uyGcIpSjEKUwSWVkDgUjSwId4meCFudP9JRjzU+CnljsU6dfFx1c2l0L/sA==" saltValue="qTXNe5HB+HKlBE36wnaR2w==" spinCount="100000" sheet="1" objects="1" scenarios="1"/>
  <pageMargins left="0.7" right="0.7" top="0.78740157499999996" bottom="0.78740157499999996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79"/>
  <sheetViews>
    <sheetView topLeftCell="A52" workbookViewId="0">
      <selection activeCell="E74" sqref="E74"/>
    </sheetView>
  </sheetViews>
  <sheetFormatPr baseColWidth="10" defaultRowHeight="15" x14ac:dyDescent="0.25"/>
  <cols>
    <col min="1" max="3" width="26.140625" bestFit="1" customWidth="1"/>
    <col min="5" max="5" width="16.5703125" bestFit="1" customWidth="1"/>
    <col min="6" max="6" width="26.140625" bestFit="1" customWidth="1"/>
    <col min="7" max="7" width="17.5703125" bestFit="1" customWidth="1"/>
    <col min="10" max="11" width="26.140625" bestFit="1" customWidth="1"/>
    <col min="14" max="14" width="15.42578125" bestFit="1" customWidth="1"/>
    <col min="15" max="15" width="10.140625" bestFit="1" customWidth="1"/>
  </cols>
  <sheetData>
    <row r="1" spans="2:15" x14ac:dyDescent="0.25"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</row>
    <row r="2" spans="2:15" x14ac:dyDescent="0.25">
      <c r="B2" s="18" t="s">
        <v>12</v>
      </c>
      <c r="C2" s="19" t="s">
        <v>13</v>
      </c>
      <c r="D2" s="18"/>
      <c r="E2" s="18"/>
      <c r="F2" s="18"/>
      <c r="G2" s="19"/>
      <c r="H2" s="18"/>
      <c r="I2" s="18"/>
      <c r="J2" s="18"/>
      <c r="K2" s="20"/>
      <c r="L2" s="20"/>
      <c r="M2" s="1"/>
      <c r="N2" s="1"/>
      <c r="O2" s="1"/>
    </row>
    <row r="3" spans="2:15" x14ac:dyDescent="0.25">
      <c r="B3" s="18" t="s">
        <v>6</v>
      </c>
      <c r="C3" s="19">
        <v>1</v>
      </c>
      <c r="D3" s="18"/>
      <c r="E3" s="18"/>
      <c r="F3" s="18"/>
      <c r="G3" s="21"/>
      <c r="H3" s="18"/>
      <c r="I3" s="18"/>
      <c r="J3" s="18"/>
      <c r="K3" s="185"/>
      <c r="L3" s="185"/>
      <c r="M3" s="1"/>
      <c r="N3" s="187"/>
      <c r="O3" s="187"/>
    </row>
    <row r="4" spans="2:15" x14ac:dyDescent="0.25">
      <c r="B4" s="18" t="s">
        <v>7</v>
      </c>
      <c r="C4" s="19">
        <v>0.6</v>
      </c>
      <c r="D4" s="18"/>
      <c r="E4" s="18"/>
      <c r="F4" s="18"/>
      <c r="G4" s="21"/>
      <c r="H4" s="18"/>
      <c r="I4" s="18"/>
      <c r="J4" s="18"/>
      <c r="K4" s="20" t="s">
        <v>12</v>
      </c>
      <c r="L4" s="22" t="s">
        <v>13</v>
      </c>
      <c r="M4" s="1"/>
    </row>
    <row r="5" spans="2:15" x14ac:dyDescent="0.25">
      <c r="B5" s="18" t="s">
        <v>11</v>
      </c>
      <c r="C5" s="19">
        <v>0.66</v>
      </c>
      <c r="D5" s="18"/>
      <c r="E5" s="18"/>
      <c r="F5" s="18"/>
      <c r="G5" s="21"/>
      <c r="H5" s="18"/>
      <c r="I5" s="18"/>
      <c r="J5" s="18" t="s">
        <v>6</v>
      </c>
      <c r="K5" s="20" t="s">
        <v>30</v>
      </c>
      <c r="L5" s="23">
        <v>2.5679500000000001E-2</v>
      </c>
      <c r="M5" s="1"/>
    </row>
    <row r="6" spans="2:15" x14ac:dyDescent="0.25">
      <c r="B6" s="18" t="s">
        <v>8</v>
      </c>
      <c r="C6" s="19">
        <v>0.3</v>
      </c>
      <c r="D6" s="18"/>
      <c r="E6" s="18"/>
      <c r="F6" s="18"/>
      <c r="G6" s="21"/>
      <c r="H6" s="18"/>
      <c r="I6" s="18"/>
      <c r="J6" s="18" t="s">
        <v>6</v>
      </c>
      <c r="K6" s="20" t="s">
        <v>31</v>
      </c>
      <c r="L6" s="23">
        <v>7.3369999999999998E-3</v>
      </c>
      <c r="M6" s="1"/>
    </row>
    <row r="7" spans="2:15" x14ac:dyDescent="0.25">
      <c r="B7" s="18" t="s">
        <v>9</v>
      </c>
      <c r="C7" s="19">
        <v>0.4</v>
      </c>
      <c r="D7" s="18"/>
      <c r="E7" s="18"/>
      <c r="F7" s="18"/>
      <c r="G7" s="21"/>
      <c r="H7" s="18"/>
      <c r="I7" s="18"/>
      <c r="J7" s="18" t="s">
        <v>6</v>
      </c>
      <c r="K7" s="20" t="s">
        <v>32</v>
      </c>
      <c r="L7" s="23">
        <v>2.1134E-2</v>
      </c>
      <c r="M7" s="1"/>
    </row>
    <row r="8" spans="2:15" x14ac:dyDescent="0.25">
      <c r="B8" s="18" t="s">
        <v>10</v>
      </c>
      <c r="C8" s="19">
        <v>0.3</v>
      </c>
      <c r="D8" s="18"/>
      <c r="E8" s="18"/>
      <c r="F8" s="18"/>
      <c r="G8" s="21"/>
      <c r="H8" s="18"/>
      <c r="I8" s="18"/>
      <c r="J8" s="18"/>
      <c r="K8" s="20"/>
      <c r="L8" s="24"/>
      <c r="M8" s="1"/>
      <c r="N8" s="1"/>
      <c r="O8" s="1"/>
    </row>
    <row r="9" spans="2:15" x14ac:dyDescent="0.25">
      <c r="B9" s="18"/>
      <c r="C9" s="18"/>
      <c r="D9" s="18"/>
      <c r="E9" s="18"/>
      <c r="F9" s="18"/>
      <c r="G9" s="18"/>
      <c r="H9" s="18"/>
      <c r="I9" s="18"/>
      <c r="J9" s="18"/>
      <c r="K9" s="20"/>
      <c r="L9" s="24"/>
      <c r="M9" s="1"/>
      <c r="N9" s="1"/>
      <c r="O9" s="1"/>
    </row>
    <row r="10" spans="2:15" x14ac:dyDescent="0.25">
      <c r="B10" s="18"/>
      <c r="C10" s="18"/>
      <c r="D10" s="18"/>
      <c r="E10" s="18"/>
      <c r="F10" s="18"/>
      <c r="G10" s="18"/>
      <c r="H10" s="18"/>
      <c r="I10" s="18"/>
      <c r="J10" s="18"/>
      <c r="K10" s="20"/>
      <c r="L10" s="24"/>
      <c r="M10" s="1"/>
      <c r="N10" s="1"/>
      <c r="O10" s="1"/>
    </row>
    <row r="11" spans="2:15" x14ac:dyDescent="0.25">
      <c r="B11" s="18"/>
      <c r="C11" s="18"/>
      <c r="D11" s="18"/>
      <c r="E11" s="18"/>
      <c r="F11" s="18"/>
      <c r="G11" s="18"/>
      <c r="H11" s="18"/>
      <c r="I11" s="18"/>
      <c r="J11" s="18"/>
      <c r="K11" s="20"/>
      <c r="L11" s="20"/>
      <c r="M11" s="1"/>
      <c r="N11" s="1"/>
      <c r="O11" s="1"/>
    </row>
    <row r="12" spans="2:15" x14ac:dyDescent="0.25">
      <c r="B12" s="18"/>
      <c r="C12" s="18"/>
      <c r="D12" s="18"/>
      <c r="E12" s="18"/>
      <c r="F12" s="18"/>
      <c r="G12" s="18"/>
      <c r="H12" s="18"/>
      <c r="I12" s="18"/>
      <c r="J12" s="18"/>
      <c r="K12" s="20"/>
      <c r="L12" s="20"/>
      <c r="M12" s="1"/>
      <c r="N12" s="1"/>
      <c r="O12" s="1"/>
    </row>
    <row r="13" spans="2:15" x14ac:dyDescent="0.25">
      <c r="B13" s="18" t="s">
        <v>12</v>
      </c>
      <c r="C13" s="19" t="s">
        <v>13</v>
      </c>
      <c r="D13" s="18"/>
      <c r="E13" s="18"/>
      <c r="F13" s="18" t="s">
        <v>12</v>
      </c>
      <c r="G13" s="19" t="s">
        <v>13</v>
      </c>
      <c r="H13" s="18"/>
      <c r="I13" s="18"/>
      <c r="J13" s="18"/>
      <c r="K13" s="186"/>
      <c r="L13" s="186"/>
      <c r="M13" s="1"/>
      <c r="N13" s="187"/>
      <c r="O13" s="187"/>
    </row>
    <row r="14" spans="2:15" x14ac:dyDescent="0.25">
      <c r="B14" s="18" t="s">
        <v>6</v>
      </c>
      <c r="C14" s="25">
        <v>4.8</v>
      </c>
      <c r="D14" s="18"/>
      <c r="E14" s="18"/>
      <c r="F14" s="18" t="s">
        <v>6</v>
      </c>
      <c r="G14" s="26">
        <v>0.26679999999999998</v>
      </c>
      <c r="H14" s="18"/>
      <c r="I14" s="18"/>
      <c r="J14" s="18"/>
      <c r="K14" s="20" t="s">
        <v>12</v>
      </c>
      <c r="L14" s="22" t="s">
        <v>13</v>
      </c>
      <c r="M14" s="1"/>
    </row>
    <row r="15" spans="2:15" x14ac:dyDescent="0.25">
      <c r="B15" s="18" t="s">
        <v>7</v>
      </c>
      <c r="C15" s="25">
        <v>1.4</v>
      </c>
      <c r="D15" s="18"/>
      <c r="E15" s="18"/>
      <c r="F15" s="18" t="s">
        <v>7</v>
      </c>
      <c r="G15" s="26">
        <v>0.26679999999999998</v>
      </c>
      <c r="H15" s="18"/>
      <c r="I15" s="18"/>
      <c r="J15" s="18" t="s">
        <v>10</v>
      </c>
      <c r="K15" s="20" t="s">
        <v>30</v>
      </c>
      <c r="L15" s="23">
        <v>7.7038499999999999E-3</v>
      </c>
      <c r="M15" s="1"/>
    </row>
    <row r="16" spans="2:15" x14ac:dyDescent="0.25">
      <c r="B16" s="18" t="s">
        <v>11</v>
      </c>
      <c r="C16" s="25">
        <v>1.4</v>
      </c>
      <c r="D16" s="18"/>
      <c r="E16" s="18"/>
      <c r="F16" s="18" t="s">
        <v>11</v>
      </c>
      <c r="G16" s="26">
        <v>0.26679999999999998</v>
      </c>
      <c r="H16" s="18"/>
      <c r="I16" s="18"/>
      <c r="J16" s="18" t="s">
        <v>10</v>
      </c>
      <c r="K16" s="20" t="s">
        <v>31</v>
      </c>
      <c r="L16" s="23">
        <v>2.2011000000000001E-3</v>
      </c>
      <c r="M16" s="1"/>
    </row>
    <row r="17" spans="2:15" x14ac:dyDescent="0.25">
      <c r="B17" s="18" t="s">
        <v>8</v>
      </c>
      <c r="C17" s="25">
        <v>2</v>
      </c>
      <c r="D17" s="18"/>
      <c r="E17" s="18"/>
      <c r="F17" s="18" t="s">
        <v>8</v>
      </c>
      <c r="G17" s="26">
        <v>0.16008</v>
      </c>
      <c r="H17" s="18"/>
      <c r="I17" s="18"/>
      <c r="J17" s="18"/>
      <c r="K17" s="20"/>
      <c r="L17" s="23"/>
      <c r="M17" s="1"/>
    </row>
    <row r="18" spans="2:15" x14ac:dyDescent="0.25">
      <c r="B18" s="18" t="s">
        <v>9</v>
      </c>
      <c r="C18" s="25">
        <v>7</v>
      </c>
      <c r="D18" s="18"/>
      <c r="E18" s="18"/>
      <c r="F18" s="18" t="s">
        <v>9</v>
      </c>
      <c r="G18" s="26">
        <v>0</v>
      </c>
      <c r="H18" s="18"/>
      <c r="I18" s="18"/>
      <c r="J18" s="18"/>
      <c r="K18" s="20"/>
      <c r="L18" s="20"/>
      <c r="M18" s="1"/>
      <c r="N18" s="1"/>
      <c r="O18" s="1"/>
    </row>
    <row r="19" spans="2:15" x14ac:dyDescent="0.25">
      <c r="B19" s="18" t="s">
        <v>10</v>
      </c>
      <c r="C19" s="25">
        <v>0.1</v>
      </c>
      <c r="D19" s="18"/>
      <c r="E19" s="18"/>
      <c r="F19" s="18" t="s">
        <v>10</v>
      </c>
      <c r="G19" s="26">
        <v>0.10668</v>
      </c>
      <c r="H19" s="18"/>
      <c r="I19" s="18"/>
      <c r="J19" s="18"/>
      <c r="K19" s="186"/>
      <c r="L19" s="186"/>
      <c r="M19" s="1"/>
      <c r="N19" s="1"/>
      <c r="O19" s="1"/>
    </row>
    <row r="20" spans="2:15" x14ac:dyDescent="0.25">
      <c r="B20" s="18"/>
      <c r="C20" s="18"/>
      <c r="D20" s="18"/>
      <c r="E20" s="18"/>
      <c r="F20" s="18"/>
      <c r="G20" s="18"/>
      <c r="H20" s="18"/>
      <c r="I20" s="18"/>
      <c r="J20" s="18"/>
      <c r="K20" s="20" t="s">
        <v>12</v>
      </c>
      <c r="L20" s="22" t="s">
        <v>13</v>
      </c>
      <c r="M20" s="1"/>
      <c r="N20" s="1"/>
      <c r="O20" s="1"/>
    </row>
    <row r="21" spans="2:15" x14ac:dyDescent="0.25">
      <c r="B21" s="18"/>
      <c r="C21" s="18"/>
      <c r="D21" s="18"/>
      <c r="E21" s="18"/>
      <c r="F21" s="18"/>
      <c r="G21" s="18"/>
      <c r="H21" s="18"/>
      <c r="I21" s="18"/>
      <c r="J21" s="18" t="s">
        <v>8</v>
      </c>
      <c r="K21" s="20" t="s">
        <v>30</v>
      </c>
      <c r="L21" s="23">
        <v>1.7975649999999999E-2</v>
      </c>
      <c r="M21" s="1"/>
      <c r="N21" s="1"/>
      <c r="O21" s="1"/>
    </row>
    <row r="22" spans="2:15" x14ac:dyDescent="0.25">
      <c r="B22" s="27" t="s">
        <v>12</v>
      </c>
      <c r="C22" s="28" t="s">
        <v>13</v>
      </c>
      <c r="D22" s="18"/>
      <c r="E22" s="18"/>
      <c r="F22" s="18"/>
      <c r="G22" s="18"/>
      <c r="H22" s="18"/>
      <c r="I22" s="18"/>
      <c r="J22" s="18" t="s">
        <v>8</v>
      </c>
      <c r="K22" s="20" t="s">
        <v>31</v>
      </c>
      <c r="L22" s="23">
        <v>5.1358999999999997E-3</v>
      </c>
      <c r="M22" s="1"/>
      <c r="N22" s="1"/>
      <c r="O22" s="1"/>
    </row>
    <row r="23" spans="2:15" x14ac:dyDescent="0.25">
      <c r="B23" s="29" t="s">
        <v>6</v>
      </c>
      <c r="C23" s="30">
        <v>0.03</v>
      </c>
      <c r="D23" s="18"/>
      <c r="E23" s="18"/>
      <c r="F23" s="18"/>
      <c r="G23" s="18"/>
      <c r="H23" s="18"/>
      <c r="I23" s="18"/>
      <c r="J23" s="18"/>
      <c r="K23" s="20"/>
      <c r="L23" s="20"/>
      <c r="M23" s="1"/>
      <c r="N23" s="1"/>
      <c r="O23" s="1"/>
    </row>
    <row r="24" spans="2:15" x14ac:dyDescent="0.25">
      <c r="B24" s="31" t="s">
        <v>7</v>
      </c>
      <c r="C24" s="32">
        <v>0</v>
      </c>
      <c r="D24" s="18"/>
      <c r="E24" s="18"/>
      <c r="F24" s="18"/>
      <c r="G24" s="18"/>
      <c r="H24" s="18"/>
      <c r="I24" s="18"/>
      <c r="J24" s="18"/>
      <c r="K24" s="18"/>
      <c r="L24" s="18"/>
    </row>
    <row r="25" spans="2:15" x14ac:dyDescent="0.25">
      <c r="B25" s="29" t="s">
        <v>11</v>
      </c>
      <c r="C25" s="30">
        <v>0</v>
      </c>
      <c r="D25" s="18"/>
      <c r="E25" s="18"/>
      <c r="F25" s="18"/>
      <c r="G25" s="18"/>
      <c r="H25" s="18"/>
      <c r="I25" s="18"/>
      <c r="J25" s="18"/>
      <c r="K25" s="20" t="s">
        <v>12</v>
      </c>
      <c r="L25" s="22" t="s">
        <v>13</v>
      </c>
    </row>
    <row r="26" spans="2:15" x14ac:dyDescent="0.25">
      <c r="B26" s="31" t="s">
        <v>8</v>
      </c>
      <c r="C26" s="32">
        <v>0</v>
      </c>
      <c r="D26" s="18"/>
      <c r="E26" s="18"/>
      <c r="F26" s="18"/>
      <c r="G26" s="18"/>
      <c r="H26" s="18"/>
      <c r="I26" s="18"/>
      <c r="J26" s="18" t="s">
        <v>7</v>
      </c>
      <c r="K26" s="20" t="s">
        <v>30</v>
      </c>
      <c r="L26" s="23">
        <v>2.5679500000000001E-2</v>
      </c>
    </row>
    <row r="27" spans="2:15" x14ac:dyDescent="0.25">
      <c r="B27" s="29" t="s">
        <v>9</v>
      </c>
      <c r="C27" s="30">
        <v>0.02</v>
      </c>
      <c r="D27" s="18"/>
      <c r="E27" s="18"/>
      <c r="F27" s="18"/>
      <c r="G27" s="18"/>
      <c r="H27" s="18"/>
      <c r="I27" s="18"/>
      <c r="J27" s="18" t="s">
        <v>7</v>
      </c>
      <c r="K27" s="20" t="s">
        <v>31</v>
      </c>
      <c r="L27" s="23">
        <v>7.3369999999999998E-3</v>
      </c>
    </row>
    <row r="28" spans="2:15" x14ac:dyDescent="0.25">
      <c r="B28" s="31" t="s">
        <v>10</v>
      </c>
      <c r="C28" s="32">
        <v>0</v>
      </c>
      <c r="D28" s="18"/>
      <c r="E28" s="18"/>
      <c r="F28" s="18"/>
      <c r="G28" s="18"/>
      <c r="H28" s="18"/>
      <c r="I28" s="18"/>
      <c r="J28" s="18" t="s">
        <v>7</v>
      </c>
      <c r="K28" s="20" t="s">
        <v>32</v>
      </c>
      <c r="L28" s="23">
        <v>2.1134E-2</v>
      </c>
    </row>
    <row r="29" spans="2:15" x14ac:dyDescent="0.25">
      <c r="B29" s="18"/>
      <c r="C29" s="18"/>
      <c r="D29" s="18"/>
      <c r="E29" s="18"/>
      <c r="F29" s="18"/>
      <c r="G29" s="18"/>
      <c r="H29" s="18"/>
      <c r="I29" s="18"/>
      <c r="J29" s="18"/>
      <c r="K29" s="18"/>
      <c r="L29" s="18"/>
    </row>
    <row r="30" spans="2:15" x14ac:dyDescent="0.25">
      <c r="B30" s="18"/>
      <c r="C30" s="18"/>
      <c r="D30" s="18"/>
      <c r="E30" s="18"/>
      <c r="F30" s="18"/>
      <c r="G30" s="18"/>
      <c r="H30" s="18"/>
      <c r="I30" s="18"/>
      <c r="J30" s="18"/>
      <c r="K30" s="20" t="s">
        <v>12</v>
      </c>
      <c r="L30" s="22" t="s">
        <v>13</v>
      </c>
    </row>
    <row r="31" spans="2:15" x14ac:dyDescent="0.25">
      <c r="B31" s="18"/>
      <c r="C31" s="18"/>
      <c r="D31" s="18"/>
      <c r="E31" s="18"/>
      <c r="F31" s="18"/>
      <c r="G31" s="18"/>
      <c r="H31" s="18"/>
      <c r="I31" s="18"/>
      <c r="J31" s="18" t="s">
        <v>11</v>
      </c>
      <c r="K31" s="20" t="s">
        <v>30</v>
      </c>
      <c r="L31" s="23">
        <v>2.5679500000000001E-2</v>
      </c>
    </row>
    <row r="32" spans="2:15" x14ac:dyDescent="0.25">
      <c r="B32" s="18"/>
      <c r="C32" s="18"/>
      <c r="D32" s="18"/>
      <c r="E32" s="18"/>
      <c r="F32" s="18"/>
      <c r="G32" s="18"/>
      <c r="H32" s="18"/>
      <c r="I32" s="18"/>
      <c r="J32" s="18" t="s">
        <v>11</v>
      </c>
      <c r="K32" s="20" t="s">
        <v>31</v>
      </c>
      <c r="L32" s="23">
        <v>7.3369999999999998E-3</v>
      </c>
    </row>
    <row r="33" spans="2:12" x14ac:dyDescent="0.25">
      <c r="B33" s="18"/>
      <c r="C33" s="18"/>
      <c r="D33" s="18"/>
      <c r="E33" s="18"/>
      <c r="F33" s="18"/>
      <c r="G33" s="18"/>
      <c r="H33" s="18"/>
      <c r="I33" s="18"/>
      <c r="J33" s="18" t="s">
        <v>11</v>
      </c>
      <c r="K33" s="20" t="s">
        <v>32</v>
      </c>
      <c r="L33" s="23">
        <v>2.1134E-2</v>
      </c>
    </row>
    <row r="34" spans="2:12" x14ac:dyDescent="0.25">
      <c r="B34" s="18"/>
      <c r="C34" s="18"/>
      <c r="D34" s="18"/>
      <c r="E34" s="18"/>
      <c r="F34" s="18"/>
      <c r="G34" s="18"/>
      <c r="H34" s="18"/>
      <c r="I34" s="18"/>
      <c r="J34" s="18"/>
      <c r="K34" s="18"/>
      <c r="L34" s="18"/>
    </row>
    <row r="35" spans="2:12" x14ac:dyDescent="0.25">
      <c r="B35" s="18" t="s">
        <v>55</v>
      </c>
      <c r="C35" s="18" t="s">
        <v>49</v>
      </c>
      <c r="D35" s="33">
        <v>0.5</v>
      </c>
      <c r="E35" s="18"/>
      <c r="F35" s="18"/>
      <c r="G35" s="18"/>
      <c r="H35" s="18"/>
      <c r="I35" s="18"/>
      <c r="J35" s="18"/>
      <c r="K35" s="18"/>
      <c r="L35" s="18"/>
    </row>
    <row r="36" spans="2:12" x14ac:dyDescent="0.25">
      <c r="B36" s="18"/>
      <c r="C36" s="18" t="s">
        <v>50</v>
      </c>
      <c r="D36" s="33">
        <v>0.5</v>
      </c>
      <c r="E36" s="18"/>
      <c r="F36" s="18"/>
      <c r="G36" s="18"/>
      <c r="H36" s="18"/>
      <c r="I36" s="18"/>
      <c r="J36" s="18"/>
      <c r="K36" s="20" t="s">
        <v>12</v>
      </c>
      <c r="L36" s="22" t="s">
        <v>13</v>
      </c>
    </row>
    <row r="37" spans="2:12" x14ac:dyDescent="0.25">
      <c r="B37" s="18"/>
      <c r="C37" s="18" t="s">
        <v>51</v>
      </c>
      <c r="D37" s="33">
        <v>0.5</v>
      </c>
      <c r="E37" s="18"/>
      <c r="F37" s="18"/>
      <c r="G37" s="18"/>
      <c r="H37" s="18"/>
      <c r="I37" s="18"/>
      <c r="J37" s="18" t="s">
        <v>9</v>
      </c>
      <c r="K37" s="20" t="s">
        <v>30</v>
      </c>
      <c r="L37" s="23">
        <v>0</v>
      </c>
    </row>
    <row r="38" spans="2:12" x14ac:dyDescent="0.25">
      <c r="B38" s="18"/>
      <c r="C38" s="18" t="s">
        <v>52</v>
      </c>
      <c r="D38" s="33">
        <v>0.5</v>
      </c>
      <c r="E38" s="18"/>
      <c r="F38" s="18"/>
      <c r="G38" s="18"/>
      <c r="H38" s="18"/>
      <c r="I38" s="18"/>
      <c r="J38" s="18" t="s">
        <v>9</v>
      </c>
      <c r="K38" s="20" t="s">
        <v>31</v>
      </c>
      <c r="L38" s="23">
        <v>0</v>
      </c>
    </row>
    <row r="39" spans="2:12" x14ac:dyDescent="0.25">
      <c r="B39" s="18"/>
      <c r="C39" s="18" t="s">
        <v>53</v>
      </c>
      <c r="D39" s="33">
        <v>0.5</v>
      </c>
      <c r="E39" s="18"/>
      <c r="F39" s="18"/>
      <c r="G39" s="18"/>
      <c r="H39" s="18"/>
      <c r="I39" s="18"/>
      <c r="J39" s="18" t="s">
        <v>9</v>
      </c>
      <c r="K39" s="20" t="s">
        <v>32</v>
      </c>
      <c r="L39" s="23">
        <v>0</v>
      </c>
    </row>
    <row r="40" spans="2:12" x14ac:dyDescent="0.25">
      <c r="B40" s="18"/>
      <c r="C40" s="18" t="s">
        <v>54</v>
      </c>
      <c r="D40" s="33">
        <v>1.5</v>
      </c>
      <c r="E40" s="18"/>
      <c r="F40" s="18"/>
      <c r="G40" s="18"/>
      <c r="H40" s="18"/>
      <c r="I40" s="18"/>
      <c r="J40" s="18"/>
      <c r="K40" s="18"/>
      <c r="L40" s="18"/>
    </row>
    <row r="44" spans="2:12" x14ac:dyDescent="0.25">
      <c r="B44" t="s">
        <v>56</v>
      </c>
      <c r="C44" s="3" t="s">
        <v>6</v>
      </c>
      <c r="D44" s="4">
        <v>2</v>
      </c>
    </row>
    <row r="45" spans="2:12" x14ac:dyDescent="0.25">
      <c r="C45" s="3" t="s">
        <v>7</v>
      </c>
      <c r="D45" s="5">
        <v>3.3</v>
      </c>
    </row>
    <row r="46" spans="2:12" x14ac:dyDescent="0.25">
      <c r="C46" s="3" t="s">
        <v>11</v>
      </c>
      <c r="D46" s="5">
        <v>3.3</v>
      </c>
    </row>
    <row r="47" spans="2:12" x14ac:dyDescent="0.25">
      <c r="C47" s="3" t="s">
        <v>8</v>
      </c>
      <c r="D47" s="4">
        <v>12</v>
      </c>
    </row>
    <row r="48" spans="2:12" x14ac:dyDescent="0.25">
      <c r="C48" s="3" t="s">
        <v>9</v>
      </c>
      <c r="D48" s="4">
        <v>6</v>
      </c>
    </row>
    <row r="49" spans="1:7" x14ac:dyDescent="0.25">
      <c r="C49" s="3" t="s">
        <v>10</v>
      </c>
      <c r="D49" s="5">
        <v>3.3</v>
      </c>
    </row>
    <row r="55" spans="1:7" x14ac:dyDescent="0.25">
      <c r="B55" s="188" t="s">
        <v>84</v>
      </c>
      <c r="C55" s="189"/>
      <c r="D55" s="189"/>
      <c r="E55" s="189"/>
      <c r="F55" s="189"/>
      <c r="G55" s="190"/>
    </row>
    <row r="56" spans="1:7" x14ac:dyDescent="0.25">
      <c r="B56" s="34" t="s">
        <v>102</v>
      </c>
      <c r="C56" s="191" t="s">
        <v>90</v>
      </c>
      <c r="D56" s="191"/>
      <c r="E56" s="191" t="s">
        <v>91</v>
      </c>
      <c r="F56" s="191"/>
      <c r="G56" s="35" t="s">
        <v>101</v>
      </c>
    </row>
    <row r="57" spans="1:7" x14ac:dyDescent="0.25">
      <c r="B57" s="192" t="s">
        <v>103</v>
      </c>
      <c r="C57" s="193" t="s">
        <v>104</v>
      </c>
      <c r="D57" s="193" t="s">
        <v>105</v>
      </c>
      <c r="E57" s="193" t="s">
        <v>104</v>
      </c>
      <c r="F57" s="193" t="s">
        <v>105</v>
      </c>
      <c r="G57" s="193" t="s">
        <v>105</v>
      </c>
    </row>
    <row r="58" spans="1:7" x14ac:dyDescent="0.25">
      <c r="B58" s="192"/>
      <c r="C58" s="193"/>
      <c r="D58" s="193"/>
      <c r="E58" s="193"/>
      <c r="F58" s="193"/>
      <c r="G58" s="193"/>
    </row>
    <row r="59" spans="1:7" x14ac:dyDescent="0.25">
      <c r="B59" s="36" t="s">
        <v>106</v>
      </c>
      <c r="C59" s="36" t="s">
        <v>106</v>
      </c>
      <c r="D59" s="36" t="s">
        <v>106</v>
      </c>
      <c r="E59" s="36" t="s">
        <v>106</v>
      </c>
      <c r="F59" s="36" t="s">
        <v>106</v>
      </c>
      <c r="G59" s="36" t="s">
        <v>106</v>
      </c>
    </row>
    <row r="60" spans="1:7" x14ac:dyDescent="0.25">
      <c r="A60" s="39" t="s">
        <v>6</v>
      </c>
      <c r="B60" s="37">
        <v>50</v>
      </c>
      <c r="C60" s="38">
        <v>50</v>
      </c>
      <c r="D60" s="38">
        <v>0</v>
      </c>
      <c r="E60" s="38">
        <v>100</v>
      </c>
      <c r="F60" s="38">
        <v>15</v>
      </c>
      <c r="G60" s="38">
        <v>20</v>
      </c>
    </row>
    <row r="61" spans="1:7" x14ac:dyDescent="0.25">
      <c r="A61" s="39" t="s">
        <v>7</v>
      </c>
      <c r="B61" s="37">
        <v>50</v>
      </c>
      <c r="C61" s="38">
        <v>50</v>
      </c>
      <c r="D61" s="38">
        <v>0</v>
      </c>
      <c r="E61" s="38">
        <v>100</v>
      </c>
      <c r="F61" s="38">
        <v>15</v>
      </c>
      <c r="G61" s="38">
        <v>20</v>
      </c>
    </row>
    <row r="62" spans="1:7" x14ac:dyDescent="0.25">
      <c r="A62" s="39" t="s">
        <v>11</v>
      </c>
      <c r="B62" s="37">
        <v>50</v>
      </c>
      <c r="C62" s="38">
        <v>50</v>
      </c>
      <c r="D62" s="38">
        <v>0</v>
      </c>
      <c r="E62" s="38">
        <v>100</v>
      </c>
      <c r="F62" s="38">
        <v>15</v>
      </c>
      <c r="G62" s="38">
        <v>20</v>
      </c>
    </row>
    <row r="63" spans="1:7" x14ac:dyDescent="0.25">
      <c r="A63" s="39" t="s">
        <v>8</v>
      </c>
      <c r="B63" s="37">
        <v>50</v>
      </c>
      <c r="C63" s="38">
        <v>50</v>
      </c>
      <c r="D63" s="38">
        <v>0</v>
      </c>
      <c r="E63" s="38">
        <v>100</v>
      </c>
      <c r="F63" s="38">
        <v>15</v>
      </c>
      <c r="G63" s="38">
        <v>20</v>
      </c>
    </row>
    <row r="64" spans="1:7" x14ac:dyDescent="0.25">
      <c r="A64" s="39" t="s">
        <v>9</v>
      </c>
      <c r="B64" s="37">
        <v>50</v>
      </c>
      <c r="C64" s="38">
        <v>50</v>
      </c>
      <c r="D64" s="38">
        <v>0</v>
      </c>
      <c r="E64" s="38">
        <v>100</v>
      </c>
      <c r="F64" s="38">
        <v>15</v>
      </c>
      <c r="G64" s="38">
        <v>20</v>
      </c>
    </row>
    <row r="65" spans="1:7" x14ac:dyDescent="0.25">
      <c r="A65" s="39" t="s">
        <v>10</v>
      </c>
      <c r="B65" s="37">
        <v>50</v>
      </c>
      <c r="C65" s="38">
        <v>50</v>
      </c>
      <c r="D65" s="38">
        <v>0</v>
      </c>
      <c r="E65" s="38">
        <v>100</v>
      </c>
      <c r="F65" s="38">
        <v>15</v>
      </c>
      <c r="G65" s="38">
        <v>20</v>
      </c>
    </row>
    <row r="69" spans="1:7" x14ac:dyDescent="0.25">
      <c r="B69" s="188" t="s">
        <v>84</v>
      </c>
      <c r="C69" s="189"/>
      <c r="D69" s="189"/>
      <c r="E69" s="189"/>
      <c r="F69" s="189"/>
      <c r="G69" s="190"/>
    </row>
    <row r="70" spans="1:7" x14ac:dyDescent="0.25">
      <c r="B70" s="34" t="s">
        <v>102</v>
      </c>
      <c r="C70" s="191" t="s">
        <v>90</v>
      </c>
      <c r="D70" s="191"/>
      <c r="E70" s="191" t="s">
        <v>91</v>
      </c>
      <c r="F70" s="191"/>
      <c r="G70" s="35" t="s">
        <v>101</v>
      </c>
    </row>
    <row r="71" spans="1:7" x14ac:dyDescent="0.25">
      <c r="B71" s="192" t="s">
        <v>103</v>
      </c>
      <c r="C71" s="193" t="s">
        <v>104</v>
      </c>
      <c r="D71" s="193" t="s">
        <v>105</v>
      </c>
      <c r="E71" s="193" t="s">
        <v>104</v>
      </c>
      <c r="F71" s="193" t="s">
        <v>105</v>
      </c>
      <c r="G71" s="193" t="s">
        <v>105</v>
      </c>
    </row>
    <row r="72" spans="1:7" x14ac:dyDescent="0.25">
      <c r="B72" s="192"/>
      <c r="C72" s="193"/>
      <c r="D72" s="193"/>
      <c r="E72" s="193"/>
      <c r="F72" s="193"/>
      <c r="G72" s="193"/>
    </row>
    <row r="73" spans="1:7" x14ac:dyDescent="0.25">
      <c r="B73" s="36" t="s">
        <v>106</v>
      </c>
      <c r="C73" s="36" t="s">
        <v>106</v>
      </c>
      <c r="D73" s="36" t="s">
        <v>106</v>
      </c>
      <c r="E73" s="36" t="s">
        <v>106</v>
      </c>
      <c r="F73" s="36" t="s">
        <v>106</v>
      </c>
      <c r="G73" s="36" t="s">
        <v>106</v>
      </c>
    </row>
    <row r="74" spans="1:7" x14ac:dyDescent="0.25">
      <c r="A74" s="39" t="s">
        <v>6</v>
      </c>
      <c r="B74" s="37">
        <v>25</v>
      </c>
      <c r="C74" s="38">
        <v>50</v>
      </c>
      <c r="D74" s="38">
        <v>15</v>
      </c>
      <c r="E74" s="38">
        <v>100</v>
      </c>
      <c r="F74" s="38">
        <v>25</v>
      </c>
      <c r="G74" s="38">
        <v>35</v>
      </c>
    </row>
    <row r="75" spans="1:7" x14ac:dyDescent="0.25">
      <c r="A75" s="39" t="s">
        <v>7</v>
      </c>
      <c r="B75" s="37">
        <v>25</v>
      </c>
      <c r="C75" s="38">
        <v>50</v>
      </c>
      <c r="D75" s="38">
        <v>15</v>
      </c>
      <c r="E75" s="38">
        <v>100</v>
      </c>
      <c r="F75" s="38">
        <v>25</v>
      </c>
      <c r="G75" s="38">
        <v>35</v>
      </c>
    </row>
    <row r="76" spans="1:7" x14ac:dyDescent="0.25">
      <c r="A76" s="39" t="s">
        <v>11</v>
      </c>
      <c r="B76" s="37">
        <v>25</v>
      </c>
      <c r="C76" s="38">
        <v>50</v>
      </c>
      <c r="D76" s="38">
        <v>15</v>
      </c>
      <c r="E76" s="38">
        <v>100</v>
      </c>
      <c r="F76" s="38">
        <v>25</v>
      </c>
      <c r="G76" s="38">
        <v>35</v>
      </c>
    </row>
    <row r="77" spans="1:7" x14ac:dyDescent="0.25">
      <c r="A77" s="39" t="s">
        <v>8</v>
      </c>
      <c r="B77" s="37">
        <v>25</v>
      </c>
      <c r="C77" s="38">
        <v>50</v>
      </c>
      <c r="D77" s="38">
        <v>15</v>
      </c>
      <c r="E77" s="38">
        <v>100</v>
      </c>
      <c r="F77" s="38">
        <v>25</v>
      </c>
      <c r="G77" s="38">
        <v>35</v>
      </c>
    </row>
    <row r="78" spans="1:7" x14ac:dyDescent="0.25">
      <c r="A78" s="39" t="s">
        <v>9</v>
      </c>
      <c r="B78" s="37">
        <v>25</v>
      </c>
      <c r="C78" s="38">
        <v>50</v>
      </c>
      <c r="D78" s="38">
        <v>15</v>
      </c>
      <c r="E78" s="38">
        <v>100</v>
      </c>
      <c r="F78" s="38">
        <v>25</v>
      </c>
      <c r="G78" s="38">
        <v>35</v>
      </c>
    </row>
    <row r="79" spans="1:7" x14ac:dyDescent="0.25">
      <c r="A79" s="39" t="s">
        <v>10</v>
      </c>
      <c r="B79" s="37">
        <v>25</v>
      </c>
      <c r="C79" s="38">
        <v>50</v>
      </c>
      <c r="D79" s="38">
        <v>15</v>
      </c>
      <c r="E79" s="38">
        <v>100</v>
      </c>
      <c r="F79" s="38">
        <v>25</v>
      </c>
      <c r="G79" s="38">
        <v>35</v>
      </c>
    </row>
  </sheetData>
  <sheetProtection algorithmName="SHA-512" hashValue="yMvL0xPGxOcHodhfBHgMOeRXR7hB6d8VivyTtjKSN1djw6BgghsJ3v9WcAyYGb0xOOm9trUlBwQZ4HjJ24Y0cQ==" saltValue="BPMWcUkEdAXf0itJZ84KfA==" spinCount="100000" sheet="1" objects="1" scenarios="1"/>
  <mergeCells count="23">
    <mergeCell ref="C70:D70"/>
    <mergeCell ref="B69:G69"/>
    <mergeCell ref="E70:F70"/>
    <mergeCell ref="B71:B72"/>
    <mergeCell ref="C71:C72"/>
    <mergeCell ref="D71:D72"/>
    <mergeCell ref="E71:E72"/>
    <mergeCell ref="F71:F72"/>
    <mergeCell ref="G71:G72"/>
    <mergeCell ref="B55:G55"/>
    <mergeCell ref="C56:D56"/>
    <mergeCell ref="E56:F56"/>
    <mergeCell ref="B57:B58"/>
    <mergeCell ref="C57:C58"/>
    <mergeCell ref="D57:D58"/>
    <mergeCell ref="E57:E58"/>
    <mergeCell ref="F57:F58"/>
    <mergeCell ref="G57:G58"/>
    <mergeCell ref="K3:L3"/>
    <mergeCell ref="K13:L13"/>
    <mergeCell ref="K19:L19"/>
    <mergeCell ref="N3:O3"/>
    <mergeCell ref="N13:O13"/>
  </mergeCells>
  <pageMargins left="0.7" right="0.7" top="0.78740157499999996" bottom="0.78740157499999996" header="0.3" footer="0.3"/>
  <pageSetup paperSize="9" orientation="portrait" horizontalDpi="200" verticalDpi="200" r:id="rId1"/>
  <tableParts count="9">
    <tablePart r:id="rId2"/>
    <tablePart r:id="rId3"/>
    <tablePart r:id="rId4"/>
    <tablePart r:id="rId5"/>
    <tablePart r:id="rId6"/>
    <tablePart r:id="rId7"/>
    <tablePart r:id="rId8"/>
    <tablePart r:id="rId9"/>
    <tablePart r:id="rId10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6</vt:i4>
      </vt:variant>
    </vt:vector>
  </HeadingPairs>
  <TitlesOfParts>
    <vt:vector size="6" baseType="lpstr">
      <vt:lpstr>Berechnungshilfe</vt:lpstr>
      <vt:lpstr>Schulansatz</vt:lpstr>
      <vt:lpstr>Ansatz für zentrale Orte</vt:lpstr>
      <vt:lpstr>Finanzausgleichsumlage</vt:lpstr>
      <vt:lpstr>O-Daten</vt:lpstr>
      <vt:lpstr>Tabellen</vt:lpstr>
    </vt:vector>
  </TitlesOfParts>
  <Company>Ministerium des Innern und für Sport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Alt, Markus (MdI)</dc:creator>
  <cp:lastModifiedBy>Prinz, Hans-Jürgen</cp:lastModifiedBy>
  <cp:lastPrinted>2022-09-23T08:50:06Z</cp:lastPrinted>
  <dcterms:created xsi:type="dcterms:W3CDTF">2022-09-22T11:11:21Z</dcterms:created>
  <dcterms:modified xsi:type="dcterms:W3CDTF">2022-11-14T09:55:19Z</dcterms:modified>
</cp:coreProperties>
</file>